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GIS\GIS Planwesen\Abwasser Allgemein\Versickerung-Retention\Dimensionierungstool Altstätten\NEU\"/>
    </mc:Choice>
  </mc:AlternateContent>
  <xr:revisionPtr revIDLastSave="0" documentId="13_ncr:1_{BE2CAD51-958D-4E2E-8913-C423EB609042}" xr6:coauthVersionLast="36" xr6:coauthVersionMax="47" xr10:uidLastSave="{00000000-0000-0000-0000-000000000000}"/>
  <bookViews>
    <workbookView xWindow="-120" yWindow="-120" windowWidth="25440" windowHeight="15540" tabRatio="775" activeTab="1" xr2:uid="{00000000-000D-0000-FFFF-FFFF00000000}"/>
  </bookViews>
  <sheets>
    <sheet name="Erläuterungen" sheetId="13" r:id="rId1"/>
    <sheet name="Versickerungsanlage" sheetId="8" r:id="rId2"/>
    <sheet name="Retentionsanlage" sheetId="2" r:id="rId3"/>
    <sheet name="Beispiele Versickerung" sheetId="12" r:id="rId4"/>
    <sheet name="Beispiele Retention" sheetId="11" r:id="rId5"/>
    <sheet name="Berechnung_Versickerung" sheetId="9" state="hidden" r:id="rId6"/>
    <sheet name="Berechnung_Retention" sheetId="3" state="hidden" r:id="rId7"/>
  </sheets>
  <externalReferences>
    <externalReference r:id="rId8"/>
  </externalReferences>
  <definedNames>
    <definedName name="_xlnm.Print_Area" localSheetId="2">Retentionsanlage!$A$1:$O$72</definedName>
    <definedName name="_xlnm.Print_Area" localSheetId="1">Versickerungsanlage!$A$1:$O$72</definedName>
    <definedName name="Wappen_Ret" localSheetId="0">INDEX([1]Berechnung_Retention!$J$279:$J$296,MATCH([1]Retentionsanlage!$C$6,[1]Berechnung_Retention!$I$279:$I$296,0))</definedName>
    <definedName name="Wappen_Ret">INDEX(Berechnung_Retention!#REF!,MATCH(Retentionsanlage!$C$6,Berechnung_Retention!#REF!,0))</definedName>
    <definedName name="Wappen_VS" localSheetId="0">INDEX([1]Berechnung_Versickerung!$J$277:$J$294,MATCH([1]Versickerungsanlage!$C$6,[1]Berechnung_Versickerung!$I$277:$I$294,0))</definedName>
    <definedName name="Wappen_VS">INDEX(Berechnung_Versickerung!#REF!,MATCH(Versickerungsanlage!$C$6,Berechnung_Versickerung!#REF!,0))</definedName>
  </definedNames>
  <calcPr calcId="191029"/>
</workbook>
</file>

<file path=xl/calcChain.xml><?xml version="1.0" encoding="utf-8"?>
<calcChain xmlns="http://schemas.openxmlformats.org/spreadsheetml/2006/main">
  <c r="B12" i="3" l="1"/>
  <c r="E53" i="2" l="1"/>
  <c r="F53" i="8" l="1"/>
  <c r="B17" i="9" l="1"/>
  <c r="B16" i="9"/>
  <c r="B18" i="9"/>
  <c r="H54" i="8" l="1"/>
  <c r="B19" i="9"/>
  <c r="S214" i="3" l="1"/>
  <c r="T214" i="3"/>
  <c r="U214" i="3"/>
  <c r="V214" i="3"/>
  <c r="S215" i="3"/>
  <c r="T215" i="3"/>
  <c r="U215" i="3"/>
  <c r="V215" i="3"/>
  <c r="S216" i="3"/>
  <c r="T216" i="3"/>
  <c r="U216" i="3"/>
  <c r="V216" i="3"/>
  <c r="S217" i="3"/>
  <c r="T217" i="3"/>
  <c r="U217" i="3"/>
  <c r="V217" i="3"/>
  <c r="S218" i="3"/>
  <c r="T218" i="3"/>
  <c r="U218" i="3"/>
  <c r="V218" i="3"/>
  <c r="S219" i="3"/>
  <c r="T219" i="3"/>
  <c r="U219" i="3"/>
  <c r="V219" i="3"/>
  <c r="S220" i="3"/>
  <c r="T220" i="3"/>
  <c r="U220" i="3"/>
  <c r="V220" i="3"/>
  <c r="S221" i="3"/>
  <c r="T221" i="3"/>
  <c r="U221" i="3"/>
  <c r="V221" i="3"/>
  <c r="S222" i="3"/>
  <c r="T222" i="3"/>
  <c r="U222" i="3"/>
  <c r="V222" i="3"/>
  <c r="S223" i="3"/>
  <c r="T223" i="3"/>
  <c r="U223" i="3"/>
  <c r="V223" i="3"/>
  <c r="S224" i="3"/>
  <c r="T224" i="3"/>
  <c r="U224" i="3"/>
  <c r="V224" i="3"/>
  <c r="S225" i="3"/>
  <c r="T225" i="3"/>
  <c r="U225" i="3"/>
  <c r="V225" i="3"/>
  <c r="S226" i="3"/>
  <c r="T226" i="3"/>
  <c r="U226" i="3"/>
  <c r="V226" i="3"/>
  <c r="S227" i="3"/>
  <c r="T227" i="3"/>
  <c r="U227" i="3"/>
  <c r="V227" i="3"/>
  <c r="S228" i="3"/>
  <c r="T228" i="3"/>
  <c r="U228" i="3"/>
  <c r="V228" i="3"/>
  <c r="S229" i="3"/>
  <c r="T229" i="3"/>
  <c r="U229" i="3"/>
  <c r="V229" i="3"/>
  <c r="S230" i="3"/>
  <c r="T230" i="3"/>
  <c r="U230" i="3"/>
  <c r="V230" i="3"/>
  <c r="S231" i="3"/>
  <c r="T231" i="3"/>
  <c r="U231" i="3"/>
  <c r="V231" i="3"/>
  <c r="S232" i="3"/>
  <c r="T232" i="3"/>
  <c r="U232" i="3"/>
  <c r="V232" i="3"/>
  <c r="S233" i="3"/>
  <c r="T233" i="3"/>
  <c r="U233" i="3"/>
  <c r="V233" i="3"/>
  <c r="S234" i="3"/>
  <c r="T234" i="3"/>
  <c r="U234" i="3"/>
  <c r="V234" i="3"/>
  <c r="S235" i="3"/>
  <c r="T235" i="3"/>
  <c r="U235" i="3"/>
  <c r="V235" i="3"/>
  <c r="S236" i="3"/>
  <c r="T236" i="3"/>
  <c r="U236" i="3"/>
  <c r="V236" i="3"/>
  <c r="S237" i="3"/>
  <c r="T237" i="3"/>
  <c r="U237" i="3"/>
  <c r="V237" i="3"/>
  <c r="S238" i="3"/>
  <c r="T238" i="3"/>
  <c r="U238" i="3"/>
  <c r="V238" i="3"/>
  <c r="S239" i="3"/>
  <c r="T239" i="3"/>
  <c r="U239" i="3"/>
  <c r="V239" i="3"/>
  <c r="S240" i="3"/>
  <c r="T240" i="3"/>
  <c r="U240" i="3"/>
  <c r="V240" i="3"/>
  <c r="S241" i="3"/>
  <c r="T241" i="3"/>
  <c r="U241" i="3"/>
  <c r="V241" i="3"/>
  <c r="S242" i="3"/>
  <c r="T242" i="3"/>
  <c r="U242" i="3"/>
  <c r="V242" i="3"/>
  <c r="S243" i="3"/>
  <c r="T243" i="3"/>
  <c r="U243" i="3"/>
  <c r="V243" i="3"/>
  <c r="S244" i="3"/>
  <c r="T244" i="3"/>
  <c r="U244" i="3"/>
  <c r="V244" i="3"/>
  <c r="S245" i="3"/>
  <c r="T245" i="3"/>
  <c r="U245" i="3"/>
  <c r="V245" i="3"/>
  <c r="S246" i="3"/>
  <c r="T246" i="3"/>
  <c r="U246" i="3"/>
  <c r="V246" i="3"/>
  <c r="S247" i="3"/>
  <c r="T247" i="3"/>
  <c r="U247" i="3"/>
  <c r="V247" i="3"/>
  <c r="S248" i="3"/>
  <c r="T248" i="3"/>
  <c r="U248" i="3"/>
  <c r="V248" i="3"/>
  <c r="S249" i="3"/>
  <c r="T249" i="3"/>
  <c r="U249" i="3"/>
  <c r="V249" i="3"/>
  <c r="S250" i="3"/>
  <c r="T250" i="3"/>
  <c r="U250" i="3"/>
  <c r="V250" i="3"/>
  <c r="S251" i="3"/>
  <c r="T251" i="3"/>
  <c r="U251" i="3"/>
  <c r="V251" i="3"/>
  <c r="S252" i="3"/>
  <c r="T252" i="3"/>
  <c r="U252" i="3"/>
  <c r="V252" i="3"/>
  <c r="S253" i="3"/>
  <c r="T253" i="3"/>
  <c r="U253" i="3"/>
  <c r="V253" i="3"/>
  <c r="S254" i="3"/>
  <c r="T254" i="3"/>
  <c r="U254" i="3"/>
  <c r="V254" i="3"/>
  <c r="S255" i="3"/>
  <c r="T255" i="3"/>
  <c r="U255" i="3"/>
  <c r="V255" i="3"/>
  <c r="S256" i="3"/>
  <c r="T256" i="3"/>
  <c r="U256" i="3"/>
  <c r="V256" i="3"/>
  <c r="S257" i="3"/>
  <c r="T257" i="3"/>
  <c r="U257" i="3"/>
  <c r="V257" i="3"/>
  <c r="S258" i="3"/>
  <c r="T258" i="3"/>
  <c r="U258" i="3"/>
  <c r="V258" i="3"/>
  <c r="S259" i="3"/>
  <c r="T259" i="3"/>
  <c r="U259" i="3"/>
  <c r="V259" i="3"/>
  <c r="S260" i="3"/>
  <c r="T260" i="3"/>
  <c r="U260" i="3"/>
  <c r="V260" i="3"/>
  <c r="S261" i="3"/>
  <c r="T261" i="3"/>
  <c r="U261" i="3"/>
  <c r="V261" i="3"/>
  <c r="S262" i="3"/>
  <c r="T262" i="3"/>
  <c r="U262" i="3"/>
  <c r="V262" i="3"/>
  <c r="S263" i="3"/>
  <c r="T263" i="3"/>
  <c r="U263" i="3"/>
  <c r="V263" i="3"/>
  <c r="S264" i="3"/>
  <c r="T264" i="3"/>
  <c r="U264" i="3"/>
  <c r="V264" i="3"/>
  <c r="S265" i="3"/>
  <c r="T265" i="3"/>
  <c r="U265" i="3"/>
  <c r="V265" i="3"/>
  <c r="S266" i="3"/>
  <c r="T266" i="3"/>
  <c r="U266" i="3"/>
  <c r="V266" i="3"/>
  <c r="S267" i="3"/>
  <c r="T267" i="3"/>
  <c r="U267" i="3"/>
  <c r="V267" i="3"/>
  <c r="S268" i="3"/>
  <c r="T268" i="3"/>
  <c r="U268" i="3"/>
  <c r="V268" i="3"/>
  <c r="S269" i="3"/>
  <c r="T269" i="3"/>
  <c r="U269" i="3"/>
  <c r="V269" i="3"/>
  <c r="S270" i="3"/>
  <c r="T270" i="3"/>
  <c r="U270" i="3"/>
  <c r="V270" i="3"/>
  <c r="S271" i="3"/>
  <c r="T271" i="3"/>
  <c r="U271" i="3"/>
  <c r="V271" i="3"/>
  <c r="S272" i="3"/>
  <c r="T272" i="3"/>
  <c r="U272" i="3"/>
  <c r="V272" i="3"/>
  <c r="S273" i="3"/>
  <c r="T273" i="3"/>
  <c r="U273" i="3"/>
  <c r="V273" i="3"/>
  <c r="B214" i="3"/>
  <c r="E214" i="3" s="1"/>
  <c r="C214" i="3"/>
  <c r="B215" i="3"/>
  <c r="C215" i="3" s="1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34" i="3"/>
  <c r="S214" i="9"/>
  <c r="T214" i="9"/>
  <c r="U214" i="9"/>
  <c r="V214" i="9"/>
  <c r="S215" i="9"/>
  <c r="T215" i="9"/>
  <c r="U215" i="9"/>
  <c r="V215" i="9"/>
  <c r="S216" i="9"/>
  <c r="T216" i="9"/>
  <c r="U216" i="9"/>
  <c r="V216" i="9"/>
  <c r="S217" i="9"/>
  <c r="T217" i="9"/>
  <c r="U217" i="9"/>
  <c r="V217" i="9"/>
  <c r="S218" i="9"/>
  <c r="T218" i="9"/>
  <c r="U218" i="9"/>
  <c r="V218" i="9"/>
  <c r="S219" i="9"/>
  <c r="T219" i="9"/>
  <c r="U219" i="9"/>
  <c r="V219" i="9"/>
  <c r="S220" i="9"/>
  <c r="T220" i="9"/>
  <c r="U220" i="9"/>
  <c r="V220" i="9"/>
  <c r="S221" i="9"/>
  <c r="T221" i="9"/>
  <c r="U221" i="9"/>
  <c r="V221" i="9"/>
  <c r="S222" i="9"/>
  <c r="T222" i="9"/>
  <c r="U222" i="9"/>
  <c r="V222" i="9"/>
  <c r="S223" i="9"/>
  <c r="T223" i="9"/>
  <c r="U223" i="9"/>
  <c r="V223" i="9"/>
  <c r="S224" i="9"/>
  <c r="T224" i="9"/>
  <c r="U224" i="9"/>
  <c r="V224" i="9"/>
  <c r="S225" i="9"/>
  <c r="T225" i="9"/>
  <c r="U225" i="9"/>
  <c r="V225" i="9"/>
  <c r="S226" i="9"/>
  <c r="T226" i="9"/>
  <c r="U226" i="9"/>
  <c r="V226" i="9"/>
  <c r="S227" i="9"/>
  <c r="T227" i="9"/>
  <c r="U227" i="9"/>
  <c r="V227" i="9"/>
  <c r="S228" i="9"/>
  <c r="T228" i="9"/>
  <c r="U228" i="9"/>
  <c r="V228" i="9"/>
  <c r="S229" i="9"/>
  <c r="T229" i="9"/>
  <c r="U229" i="9"/>
  <c r="V229" i="9"/>
  <c r="S230" i="9"/>
  <c r="T230" i="9"/>
  <c r="U230" i="9"/>
  <c r="V230" i="9"/>
  <c r="S231" i="9"/>
  <c r="T231" i="9"/>
  <c r="U231" i="9"/>
  <c r="V231" i="9"/>
  <c r="S232" i="9"/>
  <c r="T232" i="9"/>
  <c r="U232" i="9"/>
  <c r="V232" i="9"/>
  <c r="S233" i="9"/>
  <c r="T233" i="9"/>
  <c r="U233" i="9"/>
  <c r="V233" i="9"/>
  <c r="S234" i="9"/>
  <c r="T234" i="9"/>
  <c r="U234" i="9"/>
  <c r="V234" i="9"/>
  <c r="S235" i="9"/>
  <c r="T235" i="9"/>
  <c r="U235" i="9"/>
  <c r="V235" i="9"/>
  <c r="S236" i="9"/>
  <c r="T236" i="9"/>
  <c r="U236" i="9"/>
  <c r="V236" i="9"/>
  <c r="S237" i="9"/>
  <c r="T237" i="9"/>
  <c r="U237" i="9"/>
  <c r="V237" i="9"/>
  <c r="S238" i="9"/>
  <c r="T238" i="9"/>
  <c r="U238" i="9"/>
  <c r="V238" i="9"/>
  <c r="S239" i="9"/>
  <c r="T239" i="9"/>
  <c r="U239" i="9"/>
  <c r="V239" i="9"/>
  <c r="S240" i="9"/>
  <c r="T240" i="9"/>
  <c r="U240" i="9"/>
  <c r="V240" i="9"/>
  <c r="S241" i="9"/>
  <c r="T241" i="9"/>
  <c r="U241" i="9"/>
  <c r="V241" i="9"/>
  <c r="S242" i="9"/>
  <c r="T242" i="9"/>
  <c r="U242" i="9"/>
  <c r="V242" i="9"/>
  <c r="S243" i="9"/>
  <c r="T243" i="9"/>
  <c r="U243" i="9"/>
  <c r="V243" i="9"/>
  <c r="S244" i="9"/>
  <c r="T244" i="9"/>
  <c r="U244" i="9"/>
  <c r="V244" i="9"/>
  <c r="S245" i="9"/>
  <c r="T245" i="9"/>
  <c r="U245" i="9"/>
  <c r="V245" i="9"/>
  <c r="S246" i="9"/>
  <c r="T246" i="9"/>
  <c r="U246" i="9"/>
  <c r="V246" i="9"/>
  <c r="S247" i="9"/>
  <c r="T247" i="9"/>
  <c r="U247" i="9"/>
  <c r="V247" i="9"/>
  <c r="S248" i="9"/>
  <c r="T248" i="9"/>
  <c r="U248" i="9"/>
  <c r="V248" i="9"/>
  <c r="S249" i="9"/>
  <c r="T249" i="9"/>
  <c r="U249" i="9"/>
  <c r="V249" i="9"/>
  <c r="S250" i="9"/>
  <c r="T250" i="9"/>
  <c r="U250" i="9"/>
  <c r="V250" i="9"/>
  <c r="S251" i="9"/>
  <c r="T251" i="9"/>
  <c r="U251" i="9"/>
  <c r="V251" i="9"/>
  <c r="S252" i="9"/>
  <c r="T252" i="9"/>
  <c r="U252" i="9"/>
  <c r="V252" i="9"/>
  <c r="S253" i="9"/>
  <c r="T253" i="9"/>
  <c r="U253" i="9"/>
  <c r="V253" i="9"/>
  <c r="S254" i="9"/>
  <c r="T254" i="9"/>
  <c r="U254" i="9"/>
  <c r="V254" i="9"/>
  <c r="S255" i="9"/>
  <c r="T255" i="9"/>
  <c r="U255" i="9"/>
  <c r="V255" i="9"/>
  <c r="S256" i="9"/>
  <c r="T256" i="9"/>
  <c r="U256" i="9"/>
  <c r="V256" i="9"/>
  <c r="S257" i="9"/>
  <c r="T257" i="9"/>
  <c r="U257" i="9"/>
  <c r="V257" i="9"/>
  <c r="S258" i="9"/>
  <c r="T258" i="9"/>
  <c r="U258" i="9"/>
  <c r="V258" i="9"/>
  <c r="S259" i="9"/>
  <c r="T259" i="9"/>
  <c r="U259" i="9"/>
  <c r="V259" i="9"/>
  <c r="S260" i="9"/>
  <c r="T260" i="9"/>
  <c r="U260" i="9"/>
  <c r="V260" i="9"/>
  <c r="S261" i="9"/>
  <c r="T261" i="9"/>
  <c r="U261" i="9"/>
  <c r="V261" i="9"/>
  <c r="S262" i="9"/>
  <c r="T262" i="9"/>
  <c r="U262" i="9"/>
  <c r="V262" i="9"/>
  <c r="S263" i="9"/>
  <c r="T263" i="9"/>
  <c r="U263" i="9"/>
  <c r="V263" i="9"/>
  <c r="S264" i="9"/>
  <c r="T264" i="9"/>
  <c r="U264" i="9"/>
  <c r="V264" i="9"/>
  <c r="S265" i="9"/>
  <c r="T265" i="9"/>
  <c r="U265" i="9"/>
  <c r="V265" i="9"/>
  <c r="S266" i="9"/>
  <c r="T266" i="9"/>
  <c r="U266" i="9"/>
  <c r="V266" i="9"/>
  <c r="S267" i="9"/>
  <c r="T267" i="9"/>
  <c r="U267" i="9"/>
  <c r="V267" i="9"/>
  <c r="S268" i="9"/>
  <c r="T268" i="9"/>
  <c r="U268" i="9"/>
  <c r="V268" i="9"/>
  <c r="S269" i="9"/>
  <c r="T269" i="9"/>
  <c r="U269" i="9"/>
  <c r="V269" i="9"/>
  <c r="S270" i="9"/>
  <c r="T270" i="9"/>
  <c r="U270" i="9"/>
  <c r="V270" i="9"/>
  <c r="S271" i="9"/>
  <c r="T271" i="9"/>
  <c r="U271" i="9"/>
  <c r="V271" i="9"/>
  <c r="S272" i="9"/>
  <c r="T272" i="9"/>
  <c r="U272" i="9"/>
  <c r="V272" i="9"/>
  <c r="S273" i="9"/>
  <c r="T273" i="9"/>
  <c r="U273" i="9"/>
  <c r="V273" i="9"/>
  <c r="B214" i="9"/>
  <c r="C214" i="9" s="1"/>
  <c r="B215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34" i="9"/>
  <c r="B216" i="3" l="1"/>
  <c r="E215" i="3"/>
  <c r="C215" i="9"/>
  <c r="E215" i="9"/>
  <c r="B216" i="9"/>
  <c r="E214" i="9"/>
  <c r="E216" i="3" l="1"/>
  <c r="B217" i="3"/>
  <c r="C216" i="3"/>
  <c r="E216" i="9"/>
  <c r="B217" i="9"/>
  <c r="C216" i="9"/>
  <c r="B218" i="3" l="1"/>
  <c r="E217" i="3"/>
  <c r="C217" i="3"/>
  <c r="C217" i="9"/>
  <c r="B218" i="9"/>
  <c r="E217" i="9"/>
  <c r="B219" i="3" l="1"/>
  <c r="C218" i="3"/>
  <c r="E218" i="3"/>
  <c r="C218" i="9"/>
  <c r="B219" i="9"/>
  <c r="E218" i="9"/>
  <c r="B220" i="3" l="1"/>
  <c r="C219" i="3"/>
  <c r="E219" i="3"/>
  <c r="B220" i="9"/>
  <c r="E219" i="9"/>
  <c r="C219" i="9"/>
  <c r="B221" i="3" l="1"/>
  <c r="C220" i="3"/>
  <c r="E220" i="3"/>
  <c r="B221" i="9"/>
  <c r="C220" i="9"/>
  <c r="E220" i="9"/>
  <c r="B222" i="3" l="1"/>
  <c r="C221" i="3"/>
  <c r="E221" i="3"/>
  <c r="B222" i="9"/>
  <c r="C221" i="9"/>
  <c r="E221" i="9"/>
  <c r="C222" i="3" l="1"/>
  <c r="B223" i="3"/>
  <c r="E222" i="3"/>
  <c r="C222" i="9"/>
  <c r="E222" i="9"/>
  <c r="B223" i="9"/>
  <c r="C223" i="3" l="1"/>
  <c r="E223" i="3"/>
  <c r="B224" i="3"/>
  <c r="C223" i="9"/>
  <c r="E223" i="9"/>
  <c r="B224" i="9"/>
  <c r="E224" i="3" l="1"/>
  <c r="B225" i="3"/>
  <c r="C224" i="3"/>
  <c r="E224" i="9"/>
  <c r="B225" i="9"/>
  <c r="C224" i="9"/>
  <c r="E225" i="3" l="1"/>
  <c r="B226" i="3"/>
  <c r="C225" i="3"/>
  <c r="B226" i="9"/>
  <c r="C225" i="9"/>
  <c r="E225" i="9"/>
  <c r="B227" i="3" l="1"/>
  <c r="C226" i="3"/>
  <c r="E226" i="3"/>
  <c r="C226" i="9"/>
  <c r="E226" i="9"/>
  <c r="B227" i="9"/>
  <c r="B228" i="3" l="1"/>
  <c r="C227" i="3"/>
  <c r="E227" i="3"/>
  <c r="B228" i="9"/>
  <c r="C227" i="9"/>
  <c r="E227" i="9"/>
  <c r="B229" i="3" l="1"/>
  <c r="C228" i="3"/>
  <c r="E228" i="3"/>
  <c r="B229" i="9"/>
  <c r="C228" i="9"/>
  <c r="E228" i="9"/>
  <c r="B230" i="3" l="1"/>
  <c r="C229" i="3"/>
  <c r="E229" i="3"/>
  <c r="B230" i="9"/>
  <c r="C229" i="9"/>
  <c r="E229" i="9"/>
  <c r="C230" i="3" l="1"/>
  <c r="E230" i="3"/>
  <c r="B231" i="3"/>
  <c r="C230" i="9"/>
  <c r="E230" i="9"/>
  <c r="B231" i="9"/>
  <c r="C231" i="3" l="1"/>
  <c r="E231" i="3"/>
  <c r="B232" i="3"/>
  <c r="C231" i="9"/>
  <c r="E231" i="9"/>
  <c r="B232" i="9"/>
  <c r="E232" i="3" l="1"/>
  <c r="C232" i="3"/>
  <c r="B233" i="3"/>
  <c r="E232" i="9"/>
  <c r="B233" i="9"/>
  <c r="C232" i="9"/>
  <c r="B234" i="3" l="1"/>
  <c r="E233" i="3"/>
  <c r="C233" i="3"/>
  <c r="C233" i="9"/>
  <c r="B234" i="9"/>
  <c r="E233" i="9"/>
  <c r="B235" i="3" l="1"/>
  <c r="C234" i="3"/>
  <c r="E234" i="3"/>
  <c r="B235" i="9"/>
  <c r="C234" i="9"/>
  <c r="E234" i="9"/>
  <c r="B236" i="3" l="1"/>
  <c r="C235" i="3"/>
  <c r="E235" i="3"/>
  <c r="B236" i="9"/>
  <c r="E235" i="9"/>
  <c r="C235" i="9"/>
  <c r="B237" i="3" l="1"/>
  <c r="C236" i="3"/>
  <c r="E236" i="3"/>
  <c r="B237" i="9"/>
  <c r="C236" i="9"/>
  <c r="E236" i="9"/>
  <c r="B238" i="3" l="1"/>
  <c r="C237" i="3"/>
  <c r="E237" i="3"/>
  <c r="B238" i="9"/>
  <c r="C237" i="9"/>
  <c r="E237" i="9"/>
  <c r="C238" i="3" l="1"/>
  <c r="E238" i="3"/>
  <c r="B239" i="3"/>
  <c r="C238" i="9"/>
  <c r="E238" i="9"/>
  <c r="B239" i="9"/>
  <c r="C239" i="3" l="1"/>
  <c r="E239" i="3"/>
  <c r="B240" i="3"/>
  <c r="C239" i="9"/>
  <c r="E239" i="9"/>
  <c r="B240" i="9"/>
  <c r="E240" i="3" l="1"/>
  <c r="C240" i="3"/>
  <c r="B241" i="3"/>
  <c r="E240" i="9"/>
  <c r="B241" i="9"/>
  <c r="C240" i="9"/>
  <c r="E241" i="3" l="1"/>
  <c r="B242" i="3"/>
  <c r="C241" i="3"/>
  <c r="C241" i="9"/>
  <c r="B242" i="9"/>
  <c r="E241" i="9"/>
  <c r="B243" i="3" l="1"/>
  <c r="C242" i="3"/>
  <c r="E242" i="3"/>
  <c r="B243" i="9"/>
  <c r="C242" i="9"/>
  <c r="E242" i="9"/>
  <c r="B244" i="3" l="1"/>
  <c r="C243" i="3"/>
  <c r="E243" i="3"/>
  <c r="B244" i="9"/>
  <c r="C243" i="9"/>
  <c r="E243" i="9"/>
  <c r="B245" i="3" l="1"/>
  <c r="C244" i="3"/>
  <c r="E244" i="3"/>
  <c r="B245" i="9"/>
  <c r="C244" i="9"/>
  <c r="E244" i="9"/>
  <c r="B246" i="3" l="1"/>
  <c r="C245" i="3"/>
  <c r="E245" i="3"/>
  <c r="B246" i="9"/>
  <c r="C245" i="9"/>
  <c r="E245" i="9"/>
  <c r="C246" i="3" l="1"/>
  <c r="E246" i="3"/>
  <c r="B247" i="3"/>
  <c r="C246" i="9"/>
  <c r="E246" i="9"/>
  <c r="B247" i="9"/>
  <c r="C247" i="3" l="1"/>
  <c r="E247" i="3"/>
  <c r="B248" i="3"/>
  <c r="C247" i="9"/>
  <c r="E247" i="9"/>
  <c r="B248" i="9"/>
  <c r="E248" i="3" l="1"/>
  <c r="C248" i="3"/>
  <c r="B249" i="3"/>
  <c r="E248" i="9"/>
  <c r="B249" i="9"/>
  <c r="C248" i="9"/>
  <c r="E249" i="3" l="1"/>
  <c r="B250" i="3"/>
  <c r="C249" i="3"/>
  <c r="C249" i="9"/>
  <c r="B250" i="9"/>
  <c r="E249" i="9"/>
  <c r="B251" i="3" l="1"/>
  <c r="C250" i="3"/>
  <c r="E250" i="3"/>
  <c r="E250" i="9"/>
  <c r="B251" i="9"/>
  <c r="C250" i="9"/>
  <c r="B252" i="3" l="1"/>
  <c r="C251" i="3"/>
  <c r="E251" i="3"/>
  <c r="B252" i="9"/>
  <c r="E251" i="9"/>
  <c r="C251" i="9"/>
  <c r="B253" i="3" l="1"/>
  <c r="C252" i="3"/>
  <c r="E252" i="3"/>
  <c r="B253" i="9"/>
  <c r="C252" i="9"/>
  <c r="E252" i="9"/>
  <c r="B254" i="3" l="1"/>
  <c r="C253" i="3"/>
  <c r="E253" i="3"/>
  <c r="B254" i="9"/>
  <c r="C253" i="9"/>
  <c r="E253" i="9"/>
  <c r="C254" i="3" l="1"/>
  <c r="E254" i="3"/>
  <c r="B255" i="3"/>
  <c r="C254" i="9"/>
  <c r="E254" i="9"/>
  <c r="B255" i="9"/>
  <c r="C255" i="3" l="1"/>
  <c r="E255" i="3"/>
  <c r="B256" i="3"/>
  <c r="C255" i="9"/>
  <c r="E255" i="9"/>
  <c r="B256" i="9"/>
  <c r="E256" i="3" l="1"/>
  <c r="C256" i="3"/>
  <c r="B257" i="3"/>
  <c r="E256" i="9"/>
  <c r="B257" i="9"/>
  <c r="C256" i="9"/>
  <c r="E257" i="3" l="1"/>
  <c r="B258" i="3"/>
  <c r="C257" i="3"/>
  <c r="C257" i="9"/>
  <c r="B258" i="9"/>
  <c r="E257" i="9"/>
  <c r="B259" i="3" l="1"/>
  <c r="C258" i="3"/>
  <c r="E258" i="3"/>
  <c r="C258" i="9"/>
  <c r="B259" i="9"/>
  <c r="E258" i="9"/>
  <c r="B260" i="3" l="1"/>
  <c r="C259" i="3"/>
  <c r="E259" i="3"/>
  <c r="B260" i="9"/>
  <c r="C259" i="9"/>
  <c r="E259" i="9"/>
  <c r="B261" i="3" l="1"/>
  <c r="C260" i="3"/>
  <c r="E260" i="3"/>
  <c r="B261" i="9"/>
  <c r="C260" i="9"/>
  <c r="E260" i="9"/>
  <c r="B262" i="3" l="1"/>
  <c r="C261" i="3"/>
  <c r="E261" i="3"/>
  <c r="B262" i="9"/>
  <c r="C261" i="9"/>
  <c r="E261" i="9"/>
  <c r="C262" i="3" l="1"/>
  <c r="B263" i="3"/>
  <c r="E262" i="3"/>
  <c r="C262" i="9"/>
  <c r="E262" i="9"/>
  <c r="B263" i="9"/>
  <c r="C263" i="3" l="1"/>
  <c r="E263" i="3"/>
  <c r="B264" i="3"/>
  <c r="C263" i="9"/>
  <c r="E263" i="9"/>
  <c r="B264" i="9"/>
  <c r="E264" i="3" l="1"/>
  <c r="C264" i="3"/>
  <c r="B265" i="3"/>
  <c r="E264" i="9"/>
  <c r="B265" i="9"/>
  <c r="C264" i="9"/>
  <c r="E265" i="3" l="1"/>
  <c r="B266" i="3"/>
  <c r="C265" i="3"/>
  <c r="B266" i="9"/>
  <c r="C265" i="9"/>
  <c r="E265" i="9"/>
  <c r="B267" i="3" l="1"/>
  <c r="C266" i="3"/>
  <c r="E266" i="3"/>
  <c r="B267" i="9"/>
  <c r="E266" i="9"/>
  <c r="C266" i="9"/>
  <c r="B268" i="3" l="1"/>
  <c r="C267" i="3"/>
  <c r="E267" i="3"/>
  <c r="B268" i="9"/>
  <c r="E267" i="9"/>
  <c r="C267" i="9"/>
  <c r="B269" i="3" l="1"/>
  <c r="C268" i="3"/>
  <c r="E268" i="3"/>
  <c r="B269" i="9"/>
  <c r="C268" i="9"/>
  <c r="E268" i="9"/>
  <c r="B270" i="3" l="1"/>
  <c r="C269" i="3"/>
  <c r="E269" i="3"/>
  <c r="B270" i="9"/>
  <c r="C269" i="9"/>
  <c r="E269" i="9"/>
  <c r="C270" i="3" l="1"/>
  <c r="E270" i="3"/>
  <c r="B271" i="3"/>
  <c r="C270" i="9"/>
  <c r="E270" i="9"/>
  <c r="B271" i="9"/>
  <c r="C271" i="3" l="1"/>
  <c r="E271" i="3"/>
  <c r="B272" i="3"/>
  <c r="C271" i="9"/>
  <c r="E271" i="9"/>
  <c r="B272" i="9"/>
  <c r="E272" i="3" l="1"/>
  <c r="C272" i="3"/>
  <c r="B273" i="3"/>
  <c r="E272" i="9"/>
  <c r="B273" i="9"/>
  <c r="C272" i="9"/>
  <c r="E273" i="3" l="1"/>
  <c r="C273" i="3"/>
  <c r="C273" i="9"/>
  <c r="E273" i="9"/>
  <c r="V213" i="3" l="1"/>
  <c r="U213" i="3"/>
  <c r="T213" i="3"/>
  <c r="S213" i="3"/>
  <c r="V212" i="3"/>
  <c r="U212" i="3"/>
  <c r="T212" i="3"/>
  <c r="S212" i="3"/>
  <c r="V211" i="3"/>
  <c r="U211" i="3"/>
  <c r="T211" i="3"/>
  <c r="S211" i="3"/>
  <c r="V210" i="3"/>
  <c r="U210" i="3"/>
  <c r="T210" i="3"/>
  <c r="S210" i="3"/>
  <c r="V209" i="3"/>
  <c r="U209" i="3"/>
  <c r="T209" i="3"/>
  <c r="S209" i="3"/>
  <c r="V208" i="3"/>
  <c r="U208" i="3"/>
  <c r="T208" i="3"/>
  <c r="S208" i="3"/>
  <c r="V207" i="3"/>
  <c r="U207" i="3"/>
  <c r="T207" i="3"/>
  <c r="S207" i="3"/>
  <c r="V206" i="3"/>
  <c r="U206" i="3"/>
  <c r="T206" i="3"/>
  <c r="S206" i="3"/>
  <c r="V205" i="3"/>
  <c r="U205" i="3"/>
  <c r="T205" i="3"/>
  <c r="S205" i="3"/>
  <c r="V204" i="3"/>
  <c r="U204" i="3"/>
  <c r="T204" i="3"/>
  <c r="S204" i="3"/>
  <c r="V203" i="3"/>
  <c r="U203" i="3"/>
  <c r="T203" i="3"/>
  <c r="S203" i="3"/>
  <c r="V202" i="3"/>
  <c r="U202" i="3"/>
  <c r="T202" i="3"/>
  <c r="S202" i="3"/>
  <c r="V201" i="3"/>
  <c r="U201" i="3"/>
  <c r="T201" i="3"/>
  <c r="S201" i="3"/>
  <c r="V200" i="3"/>
  <c r="U200" i="3"/>
  <c r="T200" i="3"/>
  <c r="S200" i="3"/>
  <c r="V199" i="3"/>
  <c r="U199" i="3"/>
  <c r="T199" i="3"/>
  <c r="S199" i="3"/>
  <c r="V198" i="3"/>
  <c r="U198" i="3"/>
  <c r="T198" i="3"/>
  <c r="S198" i="3"/>
  <c r="V197" i="3"/>
  <c r="U197" i="3"/>
  <c r="T197" i="3"/>
  <c r="S197" i="3"/>
  <c r="V196" i="3"/>
  <c r="U196" i="3"/>
  <c r="T196" i="3"/>
  <c r="S196" i="3"/>
  <c r="V195" i="3"/>
  <c r="U195" i="3"/>
  <c r="T195" i="3"/>
  <c r="S195" i="3"/>
  <c r="V194" i="3"/>
  <c r="U194" i="3"/>
  <c r="T194" i="3"/>
  <c r="S194" i="3"/>
  <c r="V193" i="3"/>
  <c r="U193" i="3"/>
  <c r="T193" i="3"/>
  <c r="S193" i="3"/>
  <c r="V192" i="3"/>
  <c r="U192" i="3"/>
  <c r="T192" i="3"/>
  <c r="S192" i="3"/>
  <c r="V191" i="3"/>
  <c r="U191" i="3"/>
  <c r="T191" i="3"/>
  <c r="S191" i="3"/>
  <c r="V190" i="3"/>
  <c r="U190" i="3"/>
  <c r="T190" i="3"/>
  <c r="S190" i="3"/>
  <c r="V189" i="3"/>
  <c r="U189" i="3"/>
  <c r="T189" i="3"/>
  <c r="S189" i="3"/>
  <c r="V188" i="3"/>
  <c r="U188" i="3"/>
  <c r="T188" i="3"/>
  <c r="S188" i="3"/>
  <c r="V187" i="3"/>
  <c r="U187" i="3"/>
  <c r="T187" i="3"/>
  <c r="S187" i="3"/>
  <c r="V186" i="3"/>
  <c r="U186" i="3"/>
  <c r="T186" i="3"/>
  <c r="S186" i="3"/>
  <c r="V185" i="3"/>
  <c r="U185" i="3"/>
  <c r="T185" i="3"/>
  <c r="S185" i="3"/>
  <c r="V184" i="3"/>
  <c r="U184" i="3"/>
  <c r="T184" i="3"/>
  <c r="S184" i="3"/>
  <c r="V183" i="3"/>
  <c r="U183" i="3"/>
  <c r="T183" i="3"/>
  <c r="S183" i="3"/>
  <c r="V182" i="3"/>
  <c r="U182" i="3"/>
  <c r="T182" i="3"/>
  <c r="S182" i="3"/>
  <c r="V181" i="3"/>
  <c r="U181" i="3"/>
  <c r="T181" i="3"/>
  <c r="S181" i="3"/>
  <c r="V180" i="3"/>
  <c r="U180" i="3"/>
  <c r="T180" i="3"/>
  <c r="S180" i="3"/>
  <c r="V179" i="3"/>
  <c r="U179" i="3"/>
  <c r="T179" i="3"/>
  <c r="S179" i="3"/>
  <c r="V178" i="3"/>
  <c r="U178" i="3"/>
  <c r="T178" i="3"/>
  <c r="S178" i="3"/>
  <c r="V177" i="3"/>
  <c r="U177" i="3"/>
  <c r="T177" i="3"/>
  <c r="S177" i="3"/>
  <c r="V176" i="3"/>
  <c r="U176" i="3"/>
  <c r="T176" i="3"/>
  <c r="S176" i="3"/>
  <c r="V175" i="3"/>
  <c r="U175" i="3"/>
  <c r="T175" i="3"/>
  <c r="S175" i="3"/>
  <c r="V174" i="3"/>
  <c r="U174" i="3"/>
  <c r="T174" i="3"/>
  <c r="S174" i="3"/>
  <c r="V173" i="3"/>
  <c r="U173" i="3"/>
  <c r="T173" i="3"/>
  <c r="S173" i="3"/>
  <c r="V172" i="3"/>
  <c r="U172" i="3"/>
  <c r="T172" i="3"/>
  <c r="S172" i="3"/>
  <c r="V171" i="3"/>
  <c r="U171" i="3"/>
  <c r="T171" i="3"/>
  <c r="S171" i="3"/>
  <c r="V170" i="3"/>
  <c r="U170" i="3"/>
  <c r="T170" i="3"/>
  <c r="S170" i="3"/>
  <c r="V169" i="3"/>
  <c r="U169" i="3"/>
  <c r="T169" i="3"/>
  <c r="S169" i="3"/>
  <c r="V168" i="3"/>
  <c r="U168" i="3"/>
  <c r="T168" i="3"/>
  <c r="S168" i="3"/>
  <c r="V167" i="3"/>
  <c r="U167" i="3"/>
  <c r="T167" i="3"/>
  <c r="S167" i="3"/>
  <c r="V166" i="3"/>
  <c r="U166" i="3"/>
  <c r="T166" i="3"/>
  <c r="S166" i="3"/>
  <c r="V165" i="3"/>
  <c r="U165" i="3"/>
  <c r="T165" i="3"/>
  <c r="S165" i="3"/>
  <c r="V164" i="3"/>
  <c r="U164" i="3"/>
  <c r="T164" i="3"/>
  <c r="S164" i="3"/>
  <c r="V163" i="3"/>
  <c r="U163" i="3"/>
  <c r="T163" i="3"/>
  <c r="S163" i="3"/>
  <c r="V162" i="3"/>
  <c r="U162" i="3"/>
  <c r="T162" i="3"/>
  <c r="S162" i="3"/>
  <c r="V161" i="3"/>
  <c r="U161" i="3"/>
  <c r="T161" i="3"/>
  <c r="S161" i="3"/>
  <c r="V160" i="3"/>
  <c r="U160" i="3"/>
  <c r="T160" i="3"/>
  <c r="S160" i="3"/>
  <c r="V159" i="3"/>
  <c r="U159" i="3"/>
  <c r="T159" i="3"/>
  <c r="S159" i="3"/>
  <c r="V158" i="3"/>
  <c r="U158" i="3"/>
  <c r="T158" i="3"/>
  <c r="S158" i="3"/>
  <c r="V157" i="3"/>
  <c r="U157" i="3"/>
  <c r="T157" i="3"/>
  <c r="S157" i="3"/>
  <c r="V156" i="3"/>
  <c r="U156" i="3"/>
  <c r="T156" i="3"/>
  <c r="S156" i="3"/>
  <c r="V155" i="3"/>
  <c r="U155" i="3"/>
  <c r="T155" i="3"/>
  <c r="S155" i="3"/>
  <c r="V154" i="3"/>
  <c r="U154" i="3"/>
  <c r="T154" i="3"/>
  <c r="S154" i="3"/>
  <c r="V153" i="3"/>
  <c r="U153" i="3"/>
  <c r="T153" i="3"/>
  <c r="S153" i="3"/>
  <c r="V152" i="3"/>
  <c r="U152" i="3"/>
  <c r="T152" i="3"/>
  <c r="S152" i="3"/>
  <c r="V151" i="3"/>
  <c r="U151" i="3"/>
  <c r="T151" i="3"/>
  <c r="S151" i="3"/>
  <c r="V150" i="3"/>
  <c r="U150" i="3"/>
  <c r="T150" i="3"/>
  <c r="S150" i="3"/>
  <c r="V149" i="3"/>
  <c r="U149" i="3"/>
  <c r="T149" i="3"/>
  <c r="S149" i="3"/>
  <c r="V148" i="3"/>
  <c r="U148" i="3"/>
  <c r="T148" i="3"/>
  <c r="S148" i="3"/>
  <c r="V147" i="3"/>
  <c r="U147" i="3"/>
  <c r="T147" i="3"/>
  <c r="S147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U35" i="9"/>
  <c r="V35" i="9"/>
  <c r="U36" i="9"/>
  <c r="V36" i="9"/>
  <c r="U37" i="9"/>
  <c r="V37" i="9"/>
  <c r="U38" i="9"/>
  <c r="V38" i="9"/>
  <c r="U39" i="9"/>
  <c r="V39" i="9"/>
  <c r="U40" i="9"/>
  <c r="V40" i="9"/>
  <c r="U41" i="9"/>
  <c r="V41" i="9"/>
  <c r="U42" i="9"/>
  <c r="V42" i="9"/>
  <c r="U43" i="9"/>
  <c r="V43" i="9"/>
  <c r="U44" i="9"/>
  <c r="V44" i="9"/>
  <c r="U45" i="9"/>
  <c r="V45" i="9"/>
  <c r="U46" i="9"/>
  <c r="V46" i="9"/>
  <c r="U47" i="9"/>
  <c r="V47" i="9"/>
  <c r="U48" i="9"/>
  <c r="V48" i="9"/>
  <c r="U49" i="9"/>
  <c r="V49" i="9"/>
  <c r="U50" i="9"/>
  <c r="V50" i="9"/>
  <c r="U51" i="9"/>
  <c r="V51" i="9"/>
  <c r="U52" i="9"/>
  <c r="V52" i="9"/>
  <c r="U53" i="9"/>
  <c r="V53" i="9"/>
  <c r="U54" i="9"/>
  <c r="V54" i="9"/>
  <c r="U55" i="9"/>
  <c r="V55" i="9"/>
  <c r="U56" i="9"/>
  <c r="V56" i="9"/>
  <c r="U57" i="9"/>
  <c r="V57" i="9"/>
  <c r="U58" i="9"/>
  <c r="V58" i="9"/>
  <c r="U59" i="9"/>
  <c r="V59" i="9"/>
  <c r="U60" i="9"/>
  <c r="V60" i="9"/>
  <c r="U61" i="9"/>
  <c r="V61" i="9"/>
  <c r="U62" i="9"/>
  <c r="V62" i="9"/>
  <c r="U63" i="9"/>
  <c r="V63" i="9"/>
  <c r="U64" i="9"/>
  <c r="V64" i="9"/>
  <c r="U65" i="9"/>
  <c r="V65" i="9"/>
  <c r="U66" i="9"/>
  <c r="V66" i="9"/>
  <c r="U67" i="9"/>
  <c r="V67" i="9"/>
  <c r="U68" i="9"/>
  <c r="V68" i="9"/>
  <c r="U69" i="9"/>
  <c r="V69" i="9"/>
  <c r="U70" i="9"/>
  <c r="V70" i="9"/>
  <c r="U71" i="9"/>
  <c r="V71" i="9"/>
  <c r="U72" i="9"/>
  <c r="V72" i="9"/>
  <c r="U73" i="9"/>
  <c r="V73" i="9"/>
  <c r="U74" i="9"/>
  <c r="V74" i="9"/>
  <c r="U75" i="9"/>
  <c r="V75" i="9"/>
  <c r="U76" i="9"/>
  <c r="V76" i="9"/>
  <c r="U77" i="9"/>
  <c r="V77" i="9"/>
  <c r="U78" i="9"/>
  <c r="V78" i="9"/>
  <c r="U79" i="9"/>
  <c r="V79" i="9"/>
  <c r="U80" i="9"/>
  <c r="V80" i="9"/>
  <c r="U81" i="9"/>
  <c r="V81" i="9"/>
  <c r="U82" i="9"/>
  <c r="V82" i="9"/>
  <c r="U83" i="9"/>
  <c r="V83" i="9"/>
  <c r="U84" i="9"/>
  <c r="V84" i="9"/>
  <c r="U85" i="9"/>
  <c r="V85" i="9"/>
  <c r="U86" i="9"/>
  <c r="V86" i="9"/>
  <c r="U87" i="9"/>
  <c r="V87" i="9"/>
  <c r="U88" i="9"/>
  <c r="V88" i="9"/>
  <c r="U89" i="9"/>
  <c r="V89" i="9"/>
  <c r="U90" i="9"/>
  <c r="V90" i="9"/>
  <c r="U91" i="9"/>
  <c r="V91" i="9"/>
  <c r="U92" i="9"/>
  <c r="V92" i="9"/>
  <c r="U93" i="9"/>
  <c r="V93" i="9"/>
  <c r="U94" i="9"/>
  <c r="V94" i="9"/>
  <c r="U95" i="9"/>
  <c r="V95" i="9"/>
  <c r="U96" i="9"/>
  <c r="V96" i="9"/>
  <c r="U97" i="9"/>
  <c r="V97" i="9"/>
  <c r="U98" i="9"/>
  <c r="V98" i="9"/>
  <c r="U99" i="9"/>
  <c r="V99" i="9"/>
  <c r="U100" i="9"/>
  <c r="V100" i="9"/>
  <c r="U101" i="9"/>
  <c r="V101" i="9"/>
  <c r="U102" i="9"/>
  <c r="V102" i="9"/>
  <c r="U103" i="9"/>
  <c r="V103" i="9"/>
  <c r="U104" i="9"/>
  <c r="V104" i="9"/>
  <c r="U105" i="9"/>
  <c r="V105" i="9"/>
  <c r="U106" i="9"/>
  <c r="V106" i="9"/>
  <c r="U107" i="9"/>
  <c r="V107" i="9"/>
  <c r="U108" i="9"/>
  <c r="V108" i="9"/>
  <c r="U109" i="9"/>
  <c r="V109" i="9"/>
  <c r="U110" i="9"/>
  <c r="V110" i="9"/>
  <c r="U111" i="9"/>
  <c r="V111" i="9"/>
  <c r="U112" i="9"/>
  <c r="V112" i="9"/>
  <c r="U113" i="9"/>
  <c r="V113" i="9"/>
  <c r="U114" i="9"/>
  <c r="V114" i="9"/>
  <c r="U115" i="9"/>
  <c r="V115" i="9"/>
  <c r="U116" i="9"/>
  <c r="V116" i="9"/>
  <c r="U117" i="9"/>
  <c r="V117" i="9"/>
  <c r="U118" i="9"/>
  <c r="V118" i="9"/>
  <c r="U119" i="9"/>
  <c r="V119" i="9"/>
  <c r="U120" i="9"/>
  <c r="V120" i="9"/>
  <c r="U121" i="9"/>
  <c r="V121" i="9"/>
  <c r="U122" i="9"/>
  <c r="V122" i="9"/>
  <c r="U123" i="9"/>
  <c r="V123" i="9"/>
  <c r="U124" i="9"/>
  <c r="V124" i="9"/>
  <c r="U125" i="9"/>
  <c r="V125" i="9"/>
  <c r="U126" i="9"/>
  <c r="V126" i="9"/>
  <c r="U127" i="9"/>
  <c r="V127" i="9"/>
  <c r="U128" i="9"/>
  <c r="V128" i="9"/>
  <c r="U129" i="9"/>
  <c r="V129" i="9"/>
  <c r="U130" i="9"/>
  <c r="V130" i="9"/>
  <c r="U131" i="9"/>
  <c r="V131" i="9"/>
  <c r="U132" i="9"/>
  <c r="V132" i="9"/>
  <c r="U133" i="9"/>
  <c r="V133" i="9"/>
  <c r="U134" i="9"/>
  <c r="V134" i="9"/>
  <c r="U135" i="9"/>
  <c r="V135" i="9"/>
  <c r="U136" i="9"/>
  <c r="V136" i="9"/>
  <c r="U137" i="9"/>
  <c r="V137" i="9"/>
  <c r="U138" i="9"/>
  <c r="V138" i="9"/>
  <c r="U139" i="9"/>
  <c r="V139" i="9"/>
  <c r="U140" i="9"/>
  <c r="V140" i="9"/>
  <c r="U141" i="9"/>
  <c r="V141" i="9"/>
  <c r="U142" i="9"/>
  <c r="V142" i="9"/>
  <c r="U143" i="9"/>
  <c r="V143" i="9"/>
  <c r="U144" i="9"/>
  <c r="V144" i="9"/>
  <c r="U145" i="9"/>
  <c r="V145" i="9"/>
  <c r="U146" i="9"/>
  <c r="V146" i="9"/>
  <c r="U147" i="9"/>
  <c r="V147" i="9"/>
  <c r="U148" i="9"/>
  <c r="V148" i="9"/>
  <c r="U149" i="9"/>
  <c r="V149" i="9"/>
  <c r="U150" i="9"/>
  <c r="V150" i="9"/>
  <c r="U151" i="9"/>
  <c r="V151" i="9"/>
  <c r="U152" i="9"/>
  <c r="V152" i="9"/>
  <c r="U153" i="9"/>
  <c r="V153" i="9"/>
  <c r="U154" i="9"/>
  <c r="V154" i="9"/>
  <c r="U155" i="9"/>
  <c r="V155" i="9"/>
  <c r="U156" i="9"/>
  <c r="V156" i="9"/>
  <c r="U157" i="9"/>
  <c r="V157" i="9"/>
  <c r="U158" i="9"/>
  <c r="V158" i="9"/>
  <c r="U159" i="9"/>
  <c r="V159" i="9"/>
  <c r="U160" i="9"/>
  <c r="V160" i="9"/>
  <c r="U161" i="9"/>
  <c r="V161" i="9"/>
  <c r="U162" i="9"/>
  <c r="V162" i="9"/>
  <c r="U163" i="9"/>
  <c r="V163" i="9"/>
  <c r="U164" i="9"/>
  <c r="V164" i="9"/>
  <c r="U165" i="9"/>
  <c r="V165" i="9"/>
  <c r="U166" i="9"/>
  <c r="V166" i="9"/>
  <c r="U167" i="9"/>
  <c r="V167" i="9"/>
  <c r="U168" i="9"/>
  <c r="V168" i="9"/>
  <c r="U169" i="9"/>
  <c r="V169" i="9"/>
  <c r="U170" i="9"/>
  <c r="V170" i="9"/>
  <c r="U171" i="9"/>
  <c r="V171" i="9"/>
  <c r="U172" i="9"/>
  <c r="V172" i="9"/>
  <c r="U173" i="9"/>
  <c r="V173" i="9"/>
  <c r="U174" i="9"/>
  <c r="V174" i="9"/>
  <c r="U175" i="9"/>
  <c r="V175" i="9"/>
  <c r="U176" i="9"/>
  <c r="V176" i="9"/>
  <c r="U177" i="9"/>
  <c r="V177" i="9"/>
  <c r="U178" i="9"/>
  <c r="V178" i="9"/>
  <c r="U179" i="9"/>
  <c r="V179" i="9"/>
  <c r="U180" i="9"/>
  <c r="V180" i="9"/>
  <c r="U181" i="9"/>
  <c r="V181" i="9"/>
  <c r="U182" i="9"/>
  <c r="V182" i="9"/>
  <c r="U183" i="9"/>
  <c r="V183" i="9"/>
  <c r="U184" i="9"/>
  <c r="V184" i="9"/>
  <c r="U185" i="9"/>
  <c r="V185" i="9"/>
  <c r="U186" i="9"/>
  <c r="V186" i="9"/>
  <c r="U187" i="9"/>
  <c r="V187" i="9"/>
  <c r="U188" i="9"/>
  <c r="V188" i="9"/>
  <c r="U189" i="9"/>
  <c r="V189" i="9"/>
  <c r="U190" i="9"/>
  <c r="V190" i="9"/>
  <c r="U191" i="9"/>
  <c r="V191" i="9"/>
  <c r="U192" i="9"/>
  <c r="V192" i="9"/>
  <c r="U193" i="9"/>
  <c r="V193" i="9"/>
  <c r="U194" i="9"/>
  <c r="V194" i="9"/>
  <c r="U195" i="9"/>
  <c r="V195" i="9"/>
  <c r="U196" i="9"/>
  <c r="V196" i="9"/>
  <c r="U197" i="9"/>
  <c r="V197" i="9"/>
  <c r="U198" i="9"/>
  <c r="V198" i="9"/>
  <c r="U199" i="9"/>
  <c r="V199" i="9"/>
  <c r="U200" i="9"/>
  <c r="V200" i="9"/>
  <c r="U201" i="9"/>
  <c r="V201" i="9"/>
  <c r="U202" i="9"/>
  <c r="V202" i="9"/>
  <c r="U203" i="9"/>
  <c r="V203" i="9"/>
  <c r="U204" i="9"/>
  <c r="V204" i="9"/>
  <c r="U205" i="9"/>
  <c r="V205" i="9"/>
  <c r="U206" i="9"/>
  <c r="V206" i="9"/>
  <c r="U207" i="9"/>
  <c r="V207" i="9"/>
  <c r="U208" i="9"/>
  <c r="V208" i="9"/>
  <c r="U209" i="9"/>
  <c r="V209" i="9"/>
  <c r="U210" i="9"/>
  <c r="V210" i="9"/>
  <c r="U211" i="9"/>
  <c r="V211" i="9"/>
  <c r="U212" i="9"/>
  <c r="V212" i="9"/>
  <c r="U213" i="9"/>
  <c r="V213" i="9"/>
  <c r="V34" i="9"/>
  <c r="U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34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48" i="9"/>
  <c r="S49" i="9"/>
  <c r="S50" i="9"/>
  <c r="S51" i="9"/>
  <c r="S52" i="9"/>
  <c r="S53" i="9"/>
  <c r="S54" i="9"/>
  <c r="S55" i="9"/>
  <c r="S56" i="9"/>
  <c r="S57" i="9"/>
  <c r="S58" i="9"/>
  <c r="S5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B34" i="9" l="1"/>
  <c r="C33" i="9"/>
  <c r="C8" i="8" l="1"/>
  <c r="C34" i="9"/>
  <c r="B35" i="9"/>
  <c r="C35" i="9" l="1"/>
  <c r="B36" i="9"/>
  <c r="C36" i="9" l="1"/>
  <c r="B37" i="9"/>
  <c r="C37" i="9" l="1"/>
  <c r="B38" i="9"/>
  <c r="C38" i="9" l="1"/>
  <c r="B39" i="9"/>
  <c r="C39" i="9" l="1"/>
  <c r="B40" i="9"/>
  <c r="A2" i="8"/>
  <c r="K44" i="8"/>
  <c r="B10" i="9" s="1"/>
  <c r="N42" i="8"/>
  <c r="N41" i="8"/>
  <c r="N40" i="8"/>
  <c r="N37" i="8"/>
  <c r="N36" i="8"/>
  <c r="N33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C33" i="3"/>
  <c r="B34" i="3"/>
  <c r="B35" i="3" l="1"/>
  <c r="N44" i="8"/>
  <c r="B11" i="9" s="1"/>
  <c r="C40" i="9"/>
  <c r="B41" i="9"/>
  <c r="C34" i="3"/>
  <c r="C35" i="3"/>
  <c r="F34" i="9" l="1"/>
  <c r="G34" i="9" s="1"/>
  <c r="F214" i="9"/>
  <c r="G214" i="9" s="1"/>
  <c r="F215" i="9"/>
  <c r="G215" i="9" s="1"/>
  <c r="F216" i="9"/>
  <c r="G216" i="9" s="1"/>
  <c r="F217" i="9"/>
  <c r="G217" i="9" s="1"/>
  <c r="F218" i="9"/>
  <c r="G218" i="9" s="1"/>
  <c r="F219" i="9"/>
  <c r="G219" i="9" s="1"/>
  <c r="F220" i="9"/>
  <c r="G220" i="9" s="1"/>
  <c r="F221" i="9"/>
  <c r="G221" i="9" s="1"/>
  <c r="F222" i="9"/>
  <c r="G222" i="9" s="1"/>
  <c r="F223" i="9"/>
  <c r="G223" i="9" s="1"/>
  <c r="F224" i="9"/>
  <c r="G224" i="9" s="1"/>
  <c r="F225" i="9"/>
  <c r="G225" i="9" s="1"/>
  <c r="F226" i="9"/>
  <c r="G226" i="9" s="1"/>
  <c r="F227" i="9"/>
  <c r="G227" i="9" s="1"/>
  <c r="F228" i="9"/>
  <c r="G228" i="9" s="1"/>
  <c r="F229" i="9"/>
  <c r="G229" i="9" s="1"/>
  <c r="F230" i="9"/>
  <c r="G230" i="9" s="1"/>
  <c r="F231" i="9"/>
  <c r="G231" i="9" s="1"/>
  <c r="F232" i="9"/>
  <c r="G232" i="9" s="1"/>
  <c r="F233" i="9"/>
  <c r="G233" i="9" s="1"/>
  <c r="F234" i="9"/>
  <c r="G234" i="9" s="1"/>
  <c r="F235" i="9"/>
  <c r="G235" i="9" s="1"/>
  <c r="F236" i="9"/>
  <c r="G236" i="9" s="1"/>
  <c r="F237" i="9"/>
  <c r="G237" i="9" s="1"/>
  <c r="F238" i="9"/>
  <c r="G238" i="9" s="1"/>
  <c r="F239" i="9"/>
  <c r="G239" i="9" s="1"/>
  <c r="F240" i="9"/>
  <c r="G240" i="9" s="1"/>
  <c r="F241" i="9"/>
  <c r="G241" i="9" s="1"/>
  <c r="F242" i="9"/>
  <c r="G242" i="9" s="1"/>
  <c r="F243" i="9"/>
  <c r="G243" i="9" s="1"/>
  <c r="F244" i="9"/>
  <c r="G244" i="9" s="1"/>
  <c r="F245" i="9"/>
  <c r="G245" i="9" s="1"/>
  <c r="F246" i="9"/>
  <c r="G246" i="9" s="1"/>
  <c r="F247" i="9"/>
  <c r="G247" i="9" s="1"/>
  <c r="F248" i="9"/>
  <c r="G248" i="9" s="1"/>
  <c r="F249" i="9"/>
  <c r="G249" i="9" s="1"/>
  <c r="F250" i="9"/>
  <c r="G250" i="9" s="1"/>
  <c r="F251" i="9"/>
  <c r="G251" i="9" s="1"/>
  <c r="F252" i="9"/>
  <c r="G252" i="9" s="1"/>
  <c r="F253" i="9"/>
  <c r="G253" i="9" s="1"/>
  <c r="F254" i="9"/>
  <c r="G254" i="9" s="1"/>
  <c r="F255" i="9"/>
  <c r="G255" i="9" s="1"/>
  <c r="F256" i="9"/>
  <c r="G256" i="9" s="1"/>
  <c r="F257" i="9"/>
  <c r="G257" i="9" s="1"/>
  <c r="F258" i="9"/>
  <c r="G258" i="9" s="1"/>
  <c r="F259" i="9"/>
  <c r="G259" i="9" s="1"/>
  <c r="F260" i="9"/>
  <c r="G260" i="9" s="1"/>
  <c r="F261" i="9"/>
  <c r="G261" i="9" s="1"/>
  <c r="F262" i="9"/>
  <c r="G262" i="9" s="1"/>
  <c r="F263" i="9"/>
  <c r="G263" i="9" s="1"/>
  <c r="F264" i="9"/>
  <c r="G264" i="9" s="1"/>
  <c r="F265" i="9"/>
  <c r="G265" i="9" s="1"/>
  <c r="F266" i="9"/>
  <c r="G266" i="9" s="1"/>
  <c r="F267" i="9"/>
  <c r="G267" i="9" s="1"/>
  <c r="F268" i="9"/>
  <c r="G268" i="9" s="1"/>
  <c r="F269" i="9"/>
  <c r="G269" i="9" s="1"/>
  <c r="F270" i="9"/>
  <c r="G270" i="9" s="1"/>
  <c r="F271" i="9"/>
  <c r="G271" i="9" s="1"/>
  <c r="F272" i="9"/>
  <c r="G272" i="9" s="1"/>
  <c r="F273" i="9"/>
  <c r="G273" i="9" s="1"/>
  <c r="B36" i="3"/>
  <c r="F39" i="9"/>
  <c r="G39" i="9" s="1"/>
  <c r="F38" i="9"/>
  <c r="G38" i="9" s="1"/>
  <c r="F33" i="9"/>
  <c r="G33" i="9" s="1"/>
  <c r="F35" i="9"/>
  <c r="G35" i="9" s="1"/>
  <c r="F37" i="9"/>
  <c r="G37" i="9" s="1"/>
  <c r="F36" i="9"/>
  <c r="G36" i="9" s="1"/>
  <c r="F40" i="9"/>
  <c r="G40" i="9" s="1"/>
  <c r="C41" i="9"/>
  <c r="B42" i="9"/>
  <c r="B37" i="3" l="1"/>
  <c r="C36" i="3"/>
  <c r="F41" i="9"/>
  <c r="G41" i="9" s="1"/>
  <c r="C42" i="9"/>
  <c r="B43" i="9"/>
  <c r="B38" i="3" l="1"/>
  <c r="C37" i="3"/>
  <c r="F42" i="9"/>
  <c r="G42" i="9" s="1"/>
  <c r="C43" i="9"/>
  <c r="B44" i="9"/>
  <c r="B39" i="3" l="1"/>
  <c r="C38" i="3"/>
  <c r="F43" i="9"/>
  <c r="G43" i="9" s="1"/>
  <c r="C44" i="9"/>
  <c r="B45" i="9"/>
  <c r="B40" i="3" l="1"/>
  <c r="C39" i="3"/>
  <c r="F44" i="9"/>
  <c r="G44" i="9" s="1"/>
  <c r="C45" i="9"/>
  <c r="B46" i="9"/>
  <c r="B41" i="3" l="1"/>
  <c r="C40" i="3"/>
  <c r="F45" i="9"/>
  <c r="G45" i="9" s="1"/>
  <c r="C46" i="9"/>
  <c r="B47" i="9"/>
  <c r="B42" i="3" l="1"/>
  <c r="C41" i="3"/>
  <c r="F46" i="9"/>
  <c r="G46" i="9" s="1"/>
  <c r="C47" i="9"/>
  <c r="B48" i="9"/>
  <c r="B43" i="3" l="1"/>
  <c r="C42" i="3"/>
  <c r="F47" i="9"/>
  <c r="G47" i="9" s="1"/>
  <c r="C48" i="9"/>
  <c r="B49" i="9"/>
  <c r="B44" i="3" l="1"/>
  <c r="C43" i="3"/>
  <c r="F48" i="9"/>
  <c r="G48" i="9" s="1"/>
  <c r="C49" i="9"/>
  <c r="B50" i="9"/>
  <c r="B45" i="3" l="1"/>
  <c r="C44" i="3"/>
  <c r="F49" i="9"/>
  <c r="G49" i="9" s="1"/>
  <c r="C50" i="9"/>
  <c r="B51" i="9"/>
  <c r="B46" i="3" l="1"/>
  <c r="C45" i="3"/>
  <c r="F50" i="9"/>
  <c r="G50" i="9" s="1"/>
  <c r="C51" i="9"/>
  <c r="B52" i="9"/>
  <c r="B47" i="3" l="1"/>
  <c r="C46" i="3"/>
  <c r="F51" i="9"/>
  <c r="G51" i="9" s="1"/>
  <c r="C52" i="9"/>
  <c r="B53" i="9"/>
  <c r="B48" i="3" l="1"/>
  <c r="C47" i="3"/>
  <c r="F52" i="9"/>
  <c r="G52" i="9" s="1"/>
  <c r="C53" i="9"/>
  <c r="B54" i="9"/>
  <c r="B49" i="3" l="1"/>
  <c r="C48" i="3"/>
  <c r="F53" i="9"/>
  <c r="G53" i="9" s="1"/>
  <c r="C54" i="9"/>
  <c r="B55" i="9"/>
  <c r="B50" i="3" l="1"/>
  <c r="C49" i="3"/>
  <c r="F54" i="9"/>
  <c r="G54" i="9" s="1"/>
  <c r="C55" i="9"/>
  <c r="B56" i="9"/>
  <c r="B51" i="3" l="1"/>
  <c r="C50" i="3"/>
  <c r="F55" i="9"/>
  <c r="G55" i="9" s="1"/>
  <c r="C56" i="9"/>
  <c r="B57" i="9"/>
  <c r="B52" i="3" l="1"/>
  <c r="C51" i="3"/>
  <c r="F56" i="9"/>
  <c r="G56" i="9" s="1"/>
  <c r="C57" i="9"/>
  <c r="B58" i="9"/>
  <c r="B53" i="3" l="1"/>
  <c r="C52" i="3"/>
  <c r="F57" i="9"/>
  <c r="G57" i="9" s="1"/>
  <c r="C58" i="9"/>
  <c r="B59" i="9"/>
  <c r="B54" i="3" l="1"/>
  <c r="C53" i="3"/>
  <c r="F58" i="9"/>
  <c r="G58" i="9" s="1"/>
  <c r="B60" i="9"/>
  <c r="C59" i="9"/>
  <c r="B55" i="3" l="1"/>
  <c r="C54" i="3"/>
  <c r="F59" i="9"/>
  <c r="G59" i="9" s="1"/>
  <c r="B61" i="9"/>
  <c r="C60" i="9"/>
  <c r="B56" i="3" l="1"/>
  <c r="C55" i="3"/>
  <c r="F60" i="9"/>
  <c r="G60" i="9" s="1"/>
  <c r="B62" i="9"/>
  <c r="C61" i="9"/>
  <c r="B57" i="3" l="1"/>
  <c r="C56" i="3"/>
  <c r="F61" i="9"/>
  <c r="G61" i="9" s="1"/>
  <c r="C62" i="9"/>
  <c r="B63" i="9"/>
  <c r="B58" i="3" l="1"/>
  <c r="C57" i="3"/>
  <c r="F62" i="9"/>
  <c r="G62" i="9" s="1"/>
  <c r="B64" i="9"/>
  <c r="C63" i="9"/>
  <c r="B59" i="3" l="1"/>
  <c r="C58" i="3"/>
  <c r="F63" i="9"/>
  <c r="G63" i="9" s="1"/>
  <c r="C64" i="9"/>
  <c r="B65" i="9"/>
  <c r="B60" i="3" l="1"/>
  <c r="C59" i="3"/>
  <c r="F64" i="9"/>
  <c r="G64" i="9" s="1"/>
  <c r="B66" i="9"/>
  <c r="C65" i="9"/>
  <c r="B61" i="3" l="1"/>
  <c r="C60" i="3"/>
  <c r="F65" i="9"/>
  <c r="G65" i="9" s="1"/>
  <c r="B67" i="9"/>
  <c r="C66" i="9"/>
  <c r="B62" i="3" l="1"/>
  <c r="C61" i="3"/>
  <c r="F66" i="9"/>
  <c r="G66" i="9" s="1"/>
  <c r="B68" i="9"/>
  <c r="C67" i="9"/>
  <c r="B63" i="3" l="1"/>
  <c r="C62" i="3"/>
  <c r="F67" i="9"/>
  <c r="G67" i="9" s="1"/>
  <c r="C68" i="9"/>
  <c r="B69" i="9"/>
  <c r="B64" i="3" l="1"/>
  <c r="C63" i="3"/>
  <c r="F68" i="9"/>
  <c r="G68" i="9" s="1"/>
  <c r="C69" i="9"/>
  <c r="B70" i="9"/>
  <c r="B65" i="3" l="1"/>
  <c r="C64" i="3"/>
  <c r="F69" i="9"/>
  <c r="G69" i="9" s="1"/>
  <c r="C70" i="9"/>
  <c r="B71" i="9"/>
  <c r="B66" i="3" l="1"/>
  <c r="C65" i="3"/>
  <c r="F70" i="9"/>
  <c r="G70" i="9" s="1"/>
  <c r="C71" i="9"/>
  <c r="B72" i="9"/>
  <c r="B67" i="3" l="1"/>
  <c r="C66" i="3"/>
  <c r="F71" i="9"/>
  <c r="G71" i="9" s="1"/>
  <c r="C72" i="9"/>
  <c r="B73" i="9"/>
  <c r="B68" i="3" l="1"/>
  <c r="C67" i="3"/>
  <c r="F72" i="9"/>
  <c r="G72" i="9" s="1"/>
  <c r="B74" i="9"/>
  <c r="C73" i="9"/>
  <c r="B69" i="3" l="1"/>
  <c r="C68" i="3"/>
  <c r="F73" i="9"/>
  <c r="G73" i="9" s="1"/>
  <c r="B75" i="9"/>
  <c r="C74" i="9"/>
  <c r="B70" i="3" l="1"/>
  <c r="C69" i="3"/>
  <c r="F74" i="9"/>
  <c r="G74" i="9" s="1"/>
  <c r="B76" i="9"/>
  <c r="C75" i="9"/>
  <c r="B71" i="3" l="1"/>
  <c r="C70" i="3"/>
  <c r="F75" i="9"/>
  <c r="G75" i="9" s="1"/>
  <c r="C76" i="9"/>
  <c r="B77" i="9"/>
  <c r="B72" i="3" l="1"/>
  <c r="C71" i="3"/>
  <c r="F76" i="9"/>
  <c r="G76" i="9" s="1"/>
  <c r="C77" i="9"/>
  <c r="B78" i="9"/>
  <c r="B73" i="3" l="1"/>
  <c r="C72" i="3"/>
  <c r="F77" i="9"/>
  <c r="G77" i="9" s="1"/>
  <c r="C78" i="9"/>
  <c r="B79" i="9"/>
  <c r="B74" i="3" l="1"/>
  <c r="C73" i="3"/>
  <c r="F78" i="9"/>
  <c r="G78" i="9" s="1"/>
  <c r="C79" i="9"/>
  <c r="B80" i="9"/>
  <c r="B75" i="3" l="1"/>
  <c r="C74" i="3"/>
  <c r="F79" i="9"/>
  <c r="G79" i="9" s="1"/>
  <c r="C80" i="9"/>
  <c r="B81" i="9"/>
  <c r="B76" i="3" l="1"/>
  <c r="C75" i="3"/>
  <c r="F80" i="9"/>
  <c r="G80" i="9" s="1"/>
  <c r="B82" i="9"/>
  <c r="C81" i="9"/>
  <c r="B77" i="3" l="1"/>
  <c r="C76" i="3"/>
  <c r="F81" i="9"/>
  <c r="G81" i="9" s="1"/>
  <c r="B83" i="9"/>
  <c r="C82" i="9"/>
  <c r="B78" i="3" l="1"/>
  <c r="C77" i="3"/>
  <c r="F82" i="9"/>
  <c r="G82" i="9" s="1"/>
  <c r="B84" i="9"/>
  <c r="C83" i="9"/>
  <c r="B79" i="3" l="1"/>
  <c r="C78" i="3"/>
  <c r="F83" i="9"/>
  <c r="G83" i="9" s="1"/>
  <c r="C84" i="9"/>
  <c r="B85" i="9"/>
  <c r="B80" i="3" l="1"/>
  <c r="C79" i="3"/>
  <c r="F84" i="9"/>
  <c r="G84" i="9" s="1"/>
  <c r="C85" i="9"/>
  <c r="B86" i="9"/>
  <c r="B81" i="3" l="1"/>
  <c r="C80" i="3"/>
  <c r="F85" i="9"/>
  <c r="G85" i="9" s="1"/>
  <c r="B87" i="9"/>
  <c r="C86" i="9"/>
  <c r="B82" i="3" l="1"/>
  <c r="C81" i="3"/>
  <c r="F86" i="9"/>
  <c r="G86" i="9" s="1"/>
  <c r="C87" i="9"/>
  <c r="B88" i="9"/>
  <c r="B83" i="3" l="1"/>
  <c r="C82" i="3"/>
  <c r="F87" i="9"/>
  <c r="G87" i="9" s="1"/>
  <c r="C88" i="9"/>
  <c r="B89" i="9"/>
  <c r="B84" i="3" l="1"/>
  <c r="C83" i="3"/>
  <c r="F88" i="9"/>
  <c r="G88" i="9" s="1"/>
  <c r="C89" i="9"/>
  <c r="B90" i="9"/>
  <c r="B85" i="3" l="1"/>
  <c r="C84" i="3"/>
  <c r="F89" i="9"/>
  <c r="G89" i="9" s="1"/>
  <c r="C90" i="9"/>
  <c r="B91" i="9"/>
  <c r="B86" i="3" l="1"/>
  <c r="C85" i="3"/>
  <c r="F90" i="9"/>
  <c r="G90" i="9" s="1"/>
  <c r="C91" i="9"/>
  <c r="B92" i="9"/>
  <c r="B87" i="3" l="1"/>
  <c r="C86" i="3"/>
  <c r="F91" i="9"/>
  <c r="G91" i="9" s="1"/>
  <c r="C92" i="9"/>
  <c r="B93" i="9"/>
  <c r="B88" i="3" l="1"/>
  <c r="C87" i="3"/>
  <c r="F92" i="9"/>
  <c r="G92" i="9" s="1"/>
  <c r="C93" i="9"/>
  <c r="B94" i="9"/>
  <c r="B89" i="3" l="1"/>
  <c r="C88" i="3"/>
  <c r="F93" i="9"/>
  <c r="G93" i="9" s="1"/>
  <c r="C94" i="9"/>
  <c r="B95" i="9"/>
  <c r="B90" i="3" l="1"/>
  <c r="C89" i="3"/>
  <c r="F94" i="9"/>
  <c r="G94" i="9" s="1"/>
  <c r="C95" i="9"/>
  <c r="B96" i="9"/>
  <c r="B91" i="3" l="1"/>
  <c r="C90" i="3"/>
  <c r="F95" i="9"/>
  <c r="G95" i="9" s="1"/>
  <c r="C96" i="9"/>
  <c r="B97" i="9"/>
  <c r="B92" i="3" l="1"/>
  <c r="C91" i="3"/>
  <c r="F96" i="9"/>
  <c r="G96" i="9" s="1"/>
  <c r="C97" i="9"/>
  <c r="B98" i="9"/>
  <c r="B93" i="3" l="1"/>
  <c r="C92" i="3"/>
  <c r="F97" i="9"/>
  <c r="G97" i="9" s="1"/>
  <c r="C98" i="9"/>
  <c r="B99" i="9"/>
  <c r="B94" i="3" l="1"/>
  <c r="C93" i="3"/>
  <c r="F98" i="9"/>
  <c r="G98" i="9" s="1"/>
  <c r="C99" i="9"/>
  <c r="B100" i="9"/>
  <c r="B95" i="3" l="1"/>
  <c r="C94" i="3"/>
  <c r="F99" i="9"/>
  <c r="G99" i="9" s="1"/>
  <c r="C100" i="9"/>
  <c r="B101" i="9"/>
  <c r="B96" i="3" l="1"/>
  <c r="C95" i="3"/>
  <c r="F100" i="9"/>
  <c r="G100" i="9" s="1"/>
  <c r="C101" i="9"/>
  <c r="B102" i="9"/>
  <c r="B97" i="3" l="1"/>
  <c r="C96" i="3"/>
  <c r="F101" i="9"/>
  <c r="G101" i="9" s="1"/>
  <c r="C102" i="9"/>
  <c r="B103" i="9"/>
  <c r="B98" i="3" l="1"/>
  <c r="C97" i="3"/>
  <c r="F102" i="9"/>
  <c r="G102" i="9" s="1"/>
  <c r="C103" i="9"/>
  <c r="B104" i="9"/>
  <c r="B99" i="3" l="1"/>
  <c r="C98" i="3"/>
  <c r="F103" i="9"/>
  <c r="G103" i="9" s="1"/>
  <c r="C104" i="9"/>
  <c r="B105" i="9"/>
  <c r="B100" i="3" l="1"/>
  <c r="C99" i="3"/>
  <c r="F104" i="9"/>
  <c r="G104" i="9" s="1"/>
  <c r="C105" i="9"/>
  <c r="B106" i="9"/>
  <c r="B101" i="3" l="1"/>
  <c r="C100" i="3"/>
  <c r="F105" i="9"/>
  <c r="G105" i="9" s="1"/>
  <c r="C106" i="9"/>
  <c r="B107" i="9"/>
  <c r="B102" i="3" l="1"/>
  <c r="C101" i="3"/>
  <c r="F106" i="9"/>
  <c r="G106" i="9" s="1"/>
  <c r="C107" i="9"/>
  <c r="B108" i="9"/>
  <c r="B103" i="3" l="1"/>
  <c r="C102" i="3"/>
  <c r="F107" i="9"/>
  <c r="G107" i="9" s="1"/>
  <c r="C108" i="9"/>
  <c r="B109" i="9"/>
  <c r="B104" i="3" l="1"/>
  <c r="C103" i="3"/>
  <c r="F108" i="9"/>
  <c r="G108" i="9" s="1"/>
  <c r="C109" i="9"/>
  <c r="B110" i="9"/>
  <c r="B105" i="3" l="1"/>
  <c r="C104" i="3"/>
  <c r="F109" i="9"/>
  <c r="G109" i="9" s="1"/>
  <c r="C110" i="9"/>
  <c r="B111" i="9"/>
  <c r="B106" i="3" l="1"/>
  <c r="C105" i="3"/>
  <c r="F110" i="9"/>
  <c r="G110" i="9" s="1"/>
  <c r="C111" i="9"/>
  <c r="B112" i="9"/>
  <c r="B107" i="3" l="1"/>
  <c r="C106" i="3"/>
  <c r="F111" i="9"/>
  <c r="G111" i="9" s="1"/>
  <c r="C112" i="9"/>
  <c r="B113" i="9"/>
  <c r="B108" i="3" l="1"/>
  <c r="C107" i="3"/>
  <c r="F112" i="9"/>
  <c r="G112" i="9" s="1"/>
  <c r="C113" i="9"/>
  <c r="B114" i="9"/>
  <c r="B109" i="3" l="1"/>
  <c r="C108" i="3"/>
  <c r="F113" i="9"/>
  <c r="G113" i="9" s="1"/>
  <c r="C114" i="9"/>
  <c r="B115" i="9"/>
  <c r="B110" i="3" l="1"/>
  <c r="C109" i="3"/>
  <c r="F114" i="9"/>
  <c r="G114" i="9" s="1"/>
  <c r="C115" i="9"/>
  <c r="B116" i="9"/>
  <c r="B111" i="3" l="1"/>
  <c r="C110" i="3"/>
  <c r="F115" i="9"/>
  <c r="G115" i="9" s="1"/>
  <c r="C116" i="9"/>
  <c r="B117" i="9"/>
  <c r="B112" i="3" l="1"/>
  <c r="C111" i="3"/>
  <c r="F116" i="9"/>
  <c r="G116" i="9" s="1"/>
  <c r="C117" i="9"/>
  <c r="B118" i="9"/>
  <c r="B113" i="3" l="1"/>
  <c r="C112" i="3"/>
  <c r="F117" i="9"/>
  <c r="G117" i="9" s="1"/>
  <c r="C118" i="9"/>
  <c r="B119" i="9"/>
  <c r="B114" i="3" l="1"/>
  <c r="C113" i="3"/>
  <c r="F118" i="9"/>
  <c r="G118" i="9" s="1"/>
  <c r="C119" i="9"/>
  <c r="B120" i="9"/>
  <c r="B115" i="3" l="1"/>
  <c r="C114" i="3"/>
  <c r="F119" i="9"/>
  <c r="G119" i="9" s="1"/>
  <c r="C120" i="9"/>
  <c r="B121" i="9"/>
  <c r="B116" i="3" l="1"/>
  <c r="C115" i="3"/>
  <c r="F120" i="9"/>
  <c r="G120" i="9" s="1"/>
  <c r="C121" i="9"/>
  <c r="B122" i="9"/>
  <c r="B117" i="3" l="1"/>
  <c r="C116" i="3"/>
  <c r="F121" i="9"/>
  <c r="G121" i="9" s="1"/>
  <c r="C122" i="9"/>
  <c r="B123" i="9"/>
  <c r="B118" i="3" l="1"/>
  <c r="C117" i="3"/>
  <c r="F122" i="9"/>
  <c r="G122" i="9" s="1"/>
  <c r="C123" i="9"/>
  <c r="B124" i="9"/>
  <c r="B119" i="3" l="1"/>
  <c r="C118" i="3"/>
  <c r="F123" i="9"/>
  <c r="G123" i="9" s="1"/>
  <c r="C124" i="9"/>
  <c r="B125" i="9"/>
  <c r="B120" i="3" l="1"/>
  <c r="C119" i="3"/>
  <c r="F124" i="9"/>
  <c r="G124" i="9" s="1"/>
  <c r="C125" i="9"/>
  <c r="B126" i="9"/>
  <c r="B121" i="3" l="1"/>
  <c r="C120" i="3"/>
  <c r="F125" i="9"/>
  <c r="G125" i="9" s="1"/>
  <c r="C126" i="9"/>
  <c r="B127" i="9"/>
  <c r="B122" i="3" l="1"/>
  <c r="C121" i="3"/>
  <c r="F126" i="9"/>
  <c r="G126" i="9" s="1"/>
  <c r="C127" i="9"/>
  <c r="B128" i="9"/>
  <c r="B123" i="3" l="1"/>
  <c r="C122" i="3"/>
  <c r="F127" i="9"/>
  <c r="G127" i="9" s="1"/>
  <c r="C128" i="9"/>
  <c r="B129" i="9"/>
  <c r="B124" i="3" l="1"/>
  <c r="C123" i="3"/>
  <c r="F128" i="9"/>
  <c r="G128" i="9" s="1"/>
  <c r="C129" i="9"/>
  <c r="B130" i="9"/>
  <c r="B125" i="3" l="1"/>
  <c r="C124" i="3"/>
  <c r="F129" i="9"/>
  <c r="G129" i="9" s="1"/>
  <c r="C130" i="9"/>
  <c r="B131" i="9"/>
  <c r="B126" i="3" l="1"/>
  <c r="C125" i="3"/>
  <c r="F130" i="9"/>
  <c r="G130" i="9" s="1"/>
  <c r="C131" i="9"/>
  <c r="B132" i="9"/>
  <c r="B127" i="3" l="1"/>
  <c r="C126" i="3"/>
  <c r="F131" i="9"/>
  <c r="G131" i="9" s="1"/>
  <c r="C132" i="9"/>
  <c r="B133" i="9"/>
  <c r="B128" i="3" l="1"/>
  <c r="C127" i="3"/>
  <c r="F132" i="9"/>
  <c r="G132" i="9" s="1"/>
  <c r="C133" i="9"/>
  <c r="B134" i="9"/>
  <c r="B129" i="3" l="1"/>
  <c r="C128" i="3"/>
  <c r="F133" i="9"/>
  <c r="G133" i="9" s="1"/>
  <c r="C134" i="9"/>
  <c r="B135" i="9"/>
  <c r="B130" i="3" l="1"/>
  <c r="C129" i="3"/>
  <c r="F134" i="9"/>
  <c r="G134" i="9" s="1"/>
  <c r="C135" i="9"/>
  <c r="B136" i="9"/>
  <c r="B131" i="3" l="1"/>
  <c r="C130" i="3"/>
  <c r="F135" i="9"/>
  <c r="G135" i="9" s="1"/>
  <c r="C136" i="9"/>
  <c r="B137" i="9"/>
  <c r="B132" i="3" l="1"/>
  <c r="C131" i="3"/>
  <c r="F136" i="9"/>
  <c r="G136" i="9" s="1"/>
  <c r="C137" i="9"/>
  <c r="B138" i="9"/>
  <c r="B133" i="3" l="1"/>
  <c r="C132" i="3"/>
  <c r="F137" i="9"/>
  <c r="G137" i="9" s="1"/>
  <c r="C138" i="9"/>
  <c r="B139" i="9"/>
  <c r="B134" i="3" l="1"/>
  <c r="C133" i="3"/>
  <c r="F138" i="9"/>
  <c r="G138" i="9" s="1"/>
  <c r="C139" i="9"/>
  <c r="B140" i="9"/>
  <c r="B135" i="3" l="1"/>
  <c r="C134" i="3"/>
  <c r="F139" i="9"/>
  <c r="G139" i="9" s="1"/>
  <c r="C140" i="9"/>
  <c r="B141" i="9"/>
  <c r="B136" i="3" l="1"/>
  <c r="C135" i="3"/>
  <c r="F140" i="9"/>
  <c r="G140" i="9" s="1"/>
  <c r="C141" i="9"/>
  <c r="B142" i="9"/>
  <c r="B137" i="3" l="1"/>
  <c r="C136" i="3"/>
  <c r="F141" i="9"/>
  <c r="G141" i="9" s="1"/>
  <c r="C142" i="9"/>
  <c r="B143" i="9"/>
  <c r="B138" i="3" l="1"/>
  <c r="C137" i="3"/>
  <c r="F142" i="9"/>
  <c r="G142" i="9" s="1"/>
  <c r="C143" i="9"/>
  <c r="B144" i="9"/>
  <c r="B139" i="3" l="1"/>
  <c r="C138" i="3"/>
  <c r="F143" i="9"/>
  <c r="G143" i="9" s="1"/>
  <c r="C144" i="9"/>
  <c r="B145" i="9"/>
  <c r="B140" i="3" l="1"/>
  <c r="C139" i="3"/>
  <c r="F144" i="9"/>
  <c r="G144" i="9" s="1"/>
  <c r="C145" i="9"/>
  <c r="B146" i="9"/>
  <c r="B141" i="3" l="1"/>
  <c r="C140" i="3"/>
  <c r="F145" i="9"/>
  <c r="G145" i="9" s="1"/>
  <c r="C146" i="9"/>
  <c r="B147" i="9"/>
  <c r="B142" i="3" l="1"/>
  <c r="C141" i="3"/>
  <c r="F146" i="9"/>
  <c r="G146" i="9" s="1"/>
  <c r="C147" i="9"/>
  <c r="B148" i="9"/>
  <c r="B143" i="3" l="1"/>
  <c r="C142" i="3"/>
  <c r="F147" i="9"/>
  <c r="G147" i="9" s="1"/>
  <c r="C148" i="9"/>
  <c r="B149" i="9"/>
  <c r="B144" i="3" l="1"/>
  <c r="C143" i="3"/>
  <c r="F148" i="9"/>
  <c r="G148" i="9" s="1"/>
  <c r="C149" i="9"/>
  <c r="B150" i="9"/>
  <c r="B145" i="3" l="1"/>
  <c r="C144" i="3"/>
  <c r="F149" i="9"/>
  <c r="G149" i="9" s="1"/>
  <c r="C150" i="9"/>
  <c r="B151" i="9"/>
  <c r="B146" i="3" l="1"/>
  <c r="C145" i="3"/>
  <c r="F150" i="9"/>
  <c r="G150" i="9" s="1"/>
  <c r="C151" i="9"/>
  <c r="B152" i="9"/>
  <c r="B147" i="3" l="1"/>
  <c r="C146" i="3"/>
  <c r="F151" i="9"/>
  <c r="G151" i="9" s="1"/>
  <c r="C152" i="9"/>
  <c r="B153" i="9"/>
  <c r="B148" i="3" l="1"/>
  <c r="C147" i="3"/>
  <c r="F152" i="9"/>
  <c r="G152" i="9" s="1"/>
  <c r="C153" i="9"/>
  <c r="B154" i="9"/>
  <c r="B149" i="3" l="1"/>
  <c r="C148" i="3"/>
  <c r="F153" i="9"/>
  <c r="G153" i="9" s="1"/>
  <c r="C154" i="9"/>
  <c r="B155" i="9"/>
  <c r="B150" i="3" l="1"/>
  <c r="C149" i="3"/>
  <c r="F154" i="9"/>
  <c r="G154" i="9" s="1"/>
  <c r="C155" i="9"/>
  <c r="B156" i="9"/>
  <c r="B151" i="3" l="1"/>
  <c r="C150" i="3"/>
  <c r="F155" i="9"/>
  <c r="G155" i="9" s="1"/>
  <c r="C156" i="9"/>
  <c r="B157" i="9"/>
  <c r="B152" i="3" l="1"/>
  <c r="C151" i="3"/>
  <c r="F156" i="9"/>
  <c r="G156" i="9" s="1"/>
  <c r="C157" i="9"/>
  <c r="B158" i="9"/>
  <c r="B153" i="3" l="1"/>
  <c r="C152" i="3"/>
  <c r="F157" i="9"/>
  <c r="G157" i="9" s="1"/>
  <c r="C158" i="9"/>
  <c r="B159" i="9"/>
  <c r="B154" i="3" l="1"/>
  <c r="C153" i="3"/>
  <c r="F158" i="9"/>
  <c r="G158" i="9" s="1"/>
  <c r="C159" i="9"/>
  <c r="B160" i="9"/>
  <c r="B155" i="3" l="1"/>
  <c r="C154" i="3"/>
  <c r="F159" i="9"/>
  <c r="G159" i="9" s="1"/>
  <c r="C160" i="9"/>
  <c r="B161" i="9"/>
  <c r="B156" i="3" l="1"/>
  <c r="C155" i="3"/>
  <c r="F160" i="9"/>
  <c r="G160" i="9" s="1"/>
  <c r="C161" i="9"/>
  <c r="B162" i="9"/>
  <c r="B157" i="3" l="1"/>
  <c r="C156" i="3"/>
  <c r="F161" i="9"/>
  <c r="G161" i="9" s="1"/>
  <c r="C162" i="9"/>
  <c r="B163" i="9"/>
  <c r="B158" i="3" l="1"/>
  <c r="C157" i="3"/>
  <c r="F162" i="9"/>
  <c r="G162" i="9" s="1"/>
  <c r="C163" i="9"/>
  <c r="B164" i="9"/>
  <c r="B159" i="3" l="1"/>
  <c r="C158" i="3"/>
  <c r="F163" i="9"/>
  <c r="G163" i="9" s="1"/>
  <c r="C164" i="9"/>
  <c r="B165" i="9"/>
  <c r="B160" i="3" l="1"/>
  <c r="C159" i="3"/>
  <c r="F164" i="9"/>
  <c r="G164" i="9" s="1"/>
  <c r="C165" i="9"/>
  <c r="B166" i="9"/>
  <c r="B161" i="3" l="1"/>
  <c r="C160" i="3"/>
  <c r="F165" i="9"/>
  <c r="G165" i="9" s="1"/>
  <c r="C166" i="9"/>
  <c r="B167" i="9"/>
  <c r="B162" i="3" l="1"/>
  <c r="C161" i="3"/>
  <c r="F166" i="9"/>
  <c r="G166" i="9" s="1"/>
  <c r="C167" i="9"/>
  <c r="B168" i="9"/>
  <c r="B163" i="3" l="1"/>
  <c r="C162" i="3"/>
  <c r="F167" i="9"/>
  <c r="G167" i="9" s="1"/>
  <c r="C168" i="9"/>
  <c r="B169" i="9"/>
  <c r="B164" i="3" l="1"/>
  <c r="C163" i="3"/>
  <c r="F168" i="9"/>
  <c r="G168" i="9" s="1"/>
  <c r="C169" i="9"/>
  <c r="B170" i="9"/>
  <c r="B165" i="3" l="1"/>
  <c r="C164" i="3"/>
  <c r="F169" i="9"/>
  <c r="G169" i="9" s="1"/>
  <c r="C170" i="9"/>
  <c r="B171" i="9"/>
  <c r="B166" i="3" l="1"/>
  <c r="C165" i="3"/>
  <c r="F170" i="9"/>
  <c r="G170" i="9" s="1"/>
  <c r="C171" i="9"/>
  <c r="B172" i="9"/>
  <c r="B167" i="3" l="1"/>
  <c r="C166" i="3"/>
  <c r="F171" i="9"/>
  <c r="G171" i="9" s="1"/>
  <c r="C172" i="9"/>
  <c r="B173" i="9"/>
  <c r="B168" i="3" l="1"/>
  <c r="C167" i="3"/>
  <c r="F172" i="9"/>
  <c r="G172" i="9" s="1"/>
  <c r="C173" i="9"/>
  <c r="B174" i="9"/>
  <c r="B169" i="3" l="1"/>
  <c r="C168" i="3"/>
  <c r="F173" i="9"/>
  <c r="G173" i="9" s="1"/>
  <c r="C174" i="9"/>
  <c r="B175" i="9"/>
  <c r="B170" i="3" l="1"/>
  <c r="C169" i="3"/>
  <c r="F174" i="9"/>
  <c r="G174" i="9" s="1"/>
  <c r="C175" i="9"/>
  <c r="B176" i="9"/>
  <c r="B171" i="3" l="1"/>
  <c r="C170" i="3"/>
  <c r="F175" i="9"/>
  <c r="G175" i="9" s="1"/>
  <c r="C176" i="9"/>
  <c r="B177" i="9"/>
  <c r="B172" i="3" l="1"/>
  <c r="C171" i="3"/>
  <c r="F176" i="9"/>
  <c r="G176" i="9" s="1"/>
  <c r="C177" i="9"/>
  <c r="B178" i="9"/>
  <c r="B173" i="3" l="1"/>
  <c r="C172" i="3"/>
  <c r="F177" i="9"/>
  <c r="G177" i="9" s="1"/>
  <c r="C178" i="9"/>
  <c r="B179" i="9"/>
  <c r="B174" i="3" l="1"/>
  <c r="C173" i="3"/>
  <c r="F178" i="9"/>
  <c r="G178" i="9" s="1"/>
  <c r="C179" i="9"/>
  <c r="B180" i="9"/>
  <c r="B175" i="3" l="1"/>
  <c r="C174" i="3"/>
  <c r="F179" i="9"/>
  <c r="G179" i="9" s="1"/>
  <c r="C180" i="9"/>
  <c r="B181" i="9"/>
  <c r="B176" i="3" l="1"/>
  <c r="C175" i="3"/>
  <c r="F180" i="9"/>
  <c r="G180" i="9" s="1"/>
  <c r="C181" i="9"/>
  <c r="B182" i="9"/>
  <c r="B177" i="3" l="1"/>
  <c r="C176" i="3"/>
  <c r="F181" i="9"/>
  <c r="G181" i="9" s="1"/>
  <c r="C182" i="9"/>
  <c r="B183" i="9"/>
  <c r="B178" i="3" l="1"/>
  <c r="C177" i="3"/>
  <c r="F182" i="9"/>
  <c r="G182" i="9" s="1"/>
  <c r="C183" i="9"/>
  <c r="B184" i="9"/>
  <c r="B179" i="3" l="1"/>
  <c r="C178" i="3"/>
  <c r="F183" i="9"/>
  <c r="G183" i="9" s="1"/>
  <c r="C184" i="9"/>
  <c r="B185" i="9"/>
  <c r="B180" i="3" l="1"/>
  <c r="C179" i="3"/>
  <c r="F184" i="9"/>
  <c r="G184" i="9" s="1"/>
  <c r="C185" i="9"/>
  <c r="B186" i="9"/>
  <c r="B181" i="3" l="1"/>
  <c r="C180" i="3"/>
  <c r="F185" i="9"/>
  <c r="G185" i="9" s="1"/>
  <c r="C186" i="9"/>
  <c r="B187" i="9"/>
  <c r="B182" i="3" l="1"/>
  <c r="C181" i="3"/>
  <c r="F186" i="9"/>
  <c r="G186" i="9" s="1"/>
  <c r="C187" i="9"/>
  <c r="B188" i="9"/>
  <c r="B183" i="3" l="1"/>
  <c r="C182" i="3"/>
  <c r="F187" i="9"/>
  <c r="G187" i="9" s="1"/>
  <c r="C188" i="9"/>
  <c r="B189" i="9"/>
  <c r="B184" i="3" l="1"/>
  <c r="C183" i="3"/>
  <c r="F188" i="9"/>
  <c r="G188" i="9" s="1"/>
  <c r="C189" i="9"/>
  <c r="B190" i="9"/>
  <c r="B185" i="3" l="1"/>
  <c r="C184" i="3"/>
  <c r="F189" i="9"/>
  <c r="G189" i="9" s="1"/>
  <c r="C190" i="9"/>
  <c r="B191" i="9"/>
  <c r="B186" i="3" l="1"/>
  <c r="C185" i="3"/>
  <c r="F190" i="9"/>
  <c r="G190" i="9" s="1"/>
  <c r="C191" i="9"/>
  <c r="B192" i="9"/>
  <c r="B187" i="3" l="1"/>
  <c r="C186" i="3"/>
  <c r="F191" i="9"/>
  <c r="G191" i="9" s="1"/>
  <c r="C192" i="9"/>
  <c r="B193" i="9"/>
  <c r="B188" i="3" l="1"/>
  <c r="C187" i="3"/>
  <c r="F192" i="9"/>
  <c r="G192" i="9" s="1"/>
  <c r="C193" i="9"/>
  <c r="B194" i="9"/>
  <c r="B189" i="3" l="1"/>
  <c r="C188" i="3"/>
  <c r="F193" i="9"/>
  <c r="G193" i="9" s="1"/>
  <c r="C194" i="9"/>
  <c r="B195" i="9"/>
  <c r="B190" i="3" l="1"/>
  <c r="C189" i="3"/>
  <c r="F194" i="9"/>
  <c r="G194" i="9" s="1"/>
  <c r="C195" i="9"/>
  <c r="B196" i="9"/>
  <c r="B191" i="3" l="1"/>
  <c r="C190" i="3"/>
  <c r="F195" i="9"/>
  <c r="G195" i="9" s="1"/>
  <c r="C196" i="9"/>
  <c r="B197" i="9"/>
  <c r="B192" i="3" l="1"/>
  <c r="C191" i="3"/>
  <c r="F196" i="9"/>
  <c r="G196" i="9" s="1"/>
  <c r="C197" i="9"/>
  <c r="B198" i="9"/>
  <c r="B193" i="3" l="1"/>
  <c r="C192" i="3"/>
  <c r="F197" i="9"/>
  <c r="G197" i="9" s="1"/>
  <c r="C198" i="9"/>
  <c r="B199" i="9"/>
  <c r="B194" i="3" l="1"/>
  <c r="C193" i="3"/>
  <c r="F198" i="9"/>
  <c r="G198" i="9" s="1"/>
  <c r="C199" i="9"/>
  <c r="B200" i="9"/>
  <c r="B195" i="3" l="1"/>
  <c r="C194" i="3"/>
  <c r="F199" i="9"/>
  <c r="G199" i="9" s="1"/>
  <c r="C200" i="9"/>
  <c r="B201" i="9"/>
  <c r="B196" i="3" l="1"/>
  <c r="C195" i="3"/>
  <c r="F200" i="9"/>
  <c r="G200" i="9" s="1"/>
  <c r="C201" i="9"/>
  <c r="B202" i="9"/>
  <c r="B197" i="3" l="1"/>
  <c r="C196" i="3"/>
  <c r="F201" i="9"/>
  <c r="G201" i="9" s="1"/>
  <c r="C202" i="9"/>
  <c r="B203" i="9"/>
  <c r="B198" i="3" l="1"/>
  <c r="C197" i="3"/>
  <c r="F202" i="9"/>
  <c r="G202" i="9" s="1"/>
  <c r="C203" i="9"/>
  <c r="B204" i="9"/>
  <c r="B199" i="3" l="1"/>
  <c r="C198" i="3"/>
  <c r="F203" i="9"/>
  <c r="G203" i="9" s="1"/>
  <c r="C204" i="9"/>
  <c r="B205" i="9"/>
  <c r="B200" i="3" l="1"/>
  <c r="C199" i="3"/>
  <c r="F204" i="9"/>
  <c r="G204" i="9" s="1"/>
  <c r="C205" i="9"/>
  <c r="B206" i="9"/>
  <c r="B201" i="3" l="1"/>
  <c r="C200" i="3"/>
  <c r="F205" i="9"/>
  <c r="G205" i="9" s="1"/>
  <c r="C206" i="9"/>
  <c r="B207" i="9"/>
  <c r="B202" i="3" l="1"/>
  <c r="C201" i="3"/>
  <c r="F206" i="9"/>
  <c r="G206" i="9" s="1"/>
  <c r="C207" i="9"/>
  <c r="B208" i="9"/>
  <c r="B203" i="3" l="1"/>
  <c r="C202" i="3"/>
  <c r="F207" i="9"/>
  <c r="G207" i="9" s="1"/>
  <c r="C208" i="9"/>
  <c r="B209" i="9"/>
  <c r="B204" i="3" l="1"/>
  <c r="C203" i="3"/>
  <c r="F208" i="9"/>
  <c r="G208" i="9" s="1"/>
  <c r="C209" i="9"/>
  <c r="B210" i="9"/>
  <c r="B205" i="3" l="1"/>
  <c r="C204" i="3"/>
  <c r="F209" i="9"/>
  <c r="G209" i="9" s="1"/>
  <c r="C210" i="9"/>
  <c r="B211" i="9"/>
  <c r="B206" i="3" l="1"/>
  <c r="C205" i="3"/>
  <c r="F210" i="9"/>
  <c r="G210" i="9" s="1"/>
  <c r="C211" i="9"/>
  <c r="B212" i="9"/>
  <c r="B207" i="3" l="1"/>
  <c r="C206" i="3"/>
  <c r="F211" i="9"/>
  <c r="G211" i="9" s="1"/>
  <c r="C212" i="9"/>
  <c r="B213" i="9"/>
  <c r="B208" i="3" l="1"/>
  <c r="C207" i="3"/>
  <c r="F212" i="9"/>
  <c r="G212" i="9" s="1"/>
  <c r="C213" i="9"/>
  <c r="B209" i="3" l="1"/>
  <c r="C208" i="3"/>
  <c r="F213" i="9"/>
  <c r="G213" i="9" s="1"/>
  <c r="B210" i="3" l="1"/>
  <c r="C209" i="3"/>
  <c r="K44" i="2"/>
  <c r="N42" i="2"/>
  <c r="N41" i="2"/>
  <c r="N37" i="2"/>
  <c r="N36" i="2"/>
  <c r="N33" i="2"/>
  <c r="N32" i="2"/>
  <c r="N31" i="2"/>
  <c r="N30" i="2"/>
  <c r="N29" i="2"/>
  <c r="N28" i="2"/>
  <c r="N27" i="2"/>
  <c r="N26" i="2"/>
  <c r="N25" i="2"/>
  <c r="N22" i="2"/>
  <c r="N21" i="2"/>
  <c r="N20" i="2"/>
  <c r="N19" i="2"/>
  <c r="N18" i="2"/>
  <c r="N17" i="2"/>
  <c r="N16" i="2"/>
  <c r="B211" i="3" l="1"/>
  <c r="C210" i="3"/>
  <c r="B10" i="3"/>
  <c r="B13" i="3" s="1"/>
  <c r="N40" i="2"/>
  <c r="N44" i="2" s="1"/>
  <c r="B11" i="3" s="1"/>
  <c r="F214" i="3" l="1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B212" i="3"/>
  <c r="C211" i="3"/>
  <c r="F33" i="3"/>
  <c r="G33" i="3" s="1"/>
  <c r="I268" i="3" l="1"/>
  <c r="I267" i="3"/>
  <c r="I260" i="3"/>
  <c r="I259" i="3"/>
  <c r="I252" i="3"/>
  <c r="I251" i="3"/>
  <c r="I244" i="3"/>
  <c r="I269" i="3"/>
  <c r="I261" i="3"/>
  <c r="I253" i="3"/>
  <c r="I245" i="3"/>
  <c r="I237" i="3"/>
  <c r="I229" i="3"/>
  <c r="I221" i="3"/>
  <c r="I236" i="3"/>
  <c r="I228" i="3"/>
  <c r="I220" i="3"/>
  <c r="I243" i="3"/>
  <c r="I235" i="3"/>
  <c r="I227" i="3"/>
  <c r="I219" i="3"/>
  <c r="I266" i="3"/>
  <c r="I258" i="3"/>
  <c r="I250" i="3"/>
  <c r="I242" i="3"/>
  <c r="I234" i="3"/>
  <c r="I226" i="3"/>
  <c r="I218" i="3"/>
  <c r="I273" i="3"/>
  <c r="I265" i="3"/>
  <c r="I257" i="3"/>
  <c r="I249" i="3"/>
  <c r="I241" i="3"/>
  <c r="I233" i="3"/>
  <c r="I225" i="3"/>
  <c r="I217" i="3"/>
  <c r="I272" i="3"/>
  <c r="I264" i="3"/>
  <c r="I256" i="3"/>
  <c r="I248" i="3"/>
  <c r="I240" i="3"/>
  <c r="I232" i="3"/>
  <c r="I224" i="3"/>
  <c r="I216" i="3"/>
  <c r="I271" i="3"/>
  <c r="I263" i="3"/>
  <c r="I255" i="3"/>
  <c r="I247" i="3"/>
  <c r="I239" i="3"/>
  <c r="I231" i="3"/>
  <c r="I223" i="3"/>
  <c r="I215" i="3"/>
  <c r="I270" i="3"/>
  <c r="I262" i="3"/>
  <c r="I254" i="3"/>
  <c r="I246" i="3"/>
  <c r="I238" i="3"/>
  <c r="I230" i="3"/>
  <c r="I222" i="3"/>
  <c r="I214" i="3"/>
  <c r="B213" i="3"/>
  <c r="C212" i="3"/>
  <c r="F34" i="3"/>
  <c r="G34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203" i="3"/>
  <c r="G203" i="3" s="1"/>
  <c r="F211" i="3"/>
  <c r="G211" i="3" s="1"/>
  <c r="F72" i="3"/>
  <c r="G72" i="3" s="1"/>
  <c r="F88" i="3"/>
  <c r="G88" i="3" s="1"/>
  <c r="F104" i="3"/>
  <c r="G104" i="3" s="1"/>
  <c r="F136" i="3"/>
  <c r="G136" i="3" s="1"/>
  <c r="F168" i="3"/>
  <c r="G16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196" i="3"/>
  <c r="G196" i="3" s="1"/>
  <c r="F204" i="3"/>
  <c r="G204" i="3" s="1"/>
  <c r="F212" i="3"/>
  <c r="G212" i="3" s="1"/>
  <c r="F56" i="3"/>
  <c r="G56" i="3" s="1"/>
  <c r="F128" i="3"/>
  <c r="G128" i="3" s="1"/>
  <c r="F160" i="3"/>
  <c r="G160" i="3" s="1"/>
  <c r="F192" i="3"/>
  <c r="G192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197" i="3"/>
  <c r="G197" i="3" s="1"/>
  <c r="F205" i="3"/>
  <c r="G205" i="3" s="1"/>
  <c r="F40" i="3"/>
  <c r="G40" i="3" s="1"/>
  <c r="F112" i="3"/>
  <c r="G112" i="3" s="1"/>
  <c r="F152" i="3"/>
  <c r="G152" i="3" s="1"/>
  <c r="F184" i="3"/>
  <c r="G184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198" i="3"/>
  <c r="G198" i="3" s="1"/>
  <c r="F206" i="3"/>
  <c r="G206" i="3" s="1"/>
  <c r="F48" i="3"/>
  <c r="G48" i="3" s="1"/>
  <c r="F208" i="3"/>
  <c r="G208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199" i="3"/>
  <c r="G199" i="3" s="1"/>
  <c r="F207" i="3"/>
  <c r="G207" i="3" s="1"/>
  <c r="F64" i="3"/>
  <c r="G64" i="3" s="1"/>
  <c r="F80" i="3"/>
  <c r="G80" i="3" s="1"/>
  <c r="F96" i="3"/>
  <c r="G96" i="3" s="1"/>
  <c r="F120" i="3"/>
  <c r="G120" i="3" s="1"/>
  <c r="F144" i="3"/>
  <c r="G144" i="3" s="1"/>
  <c r="F176" i="3"/>
  <c r="G176" i="3" s="1"/>
  <c r="F200" i="3"/>
  <c r="G200" i="3" s="1"/>
  <c r="F41" i="3"/>
  <c r="G41" i="3" s="1"/>
  <c r="F49" i="3"/>
  <c r="G49" i="3" s="1"/>
  <c r="F57" i="3"/>
  <c r="G57" i="3" s="1"/>
  <c r="F65" i="3"/>
  <c r="G65" i="3" s="1"/>
  <c r="F73" i="3"/>
  <c r="G73" i="3" s="1"/>
  <c r="F81" i="3"/>
  <c r="G81" i="3" s="1"/>
  <c r="F89" i="3"/>
  <c r="G89" i="3" s="1"/>
  <c r="F97" i="3"/>
  <c r="G97" i="3" s="1"/>
  <c r="F105" i="3"/>
  <c r="G105" i="3" s="1"/>
  <c r="F113" i="3"/>
  <c r="G113" i="3" s="1"/>
  <c r="F121" i="3"/>
  <c r="G121" i="3" s="1"/>
  <c r="F129" i="3"/>
  <c r="G129" i="3" s="1"/>
  <c r="F137" i="3"/>
  <c r="G137" i="3" s="1"/>
  <c r="F145" i="3"/>
  <c r="G145" i="3" s="1"/>
  <c r="F153" i="3"/>
  <c r="G153" i="3" s="1"/>
  <c r="F161" i="3"/>
  <c r="G161" i="3" s="1"/>
  <c r="F169" i="3"/>
  <c r="G169" i="3" s="1"/>
  <c r="F177" i="3"/>
  <c r="G177" i="3" s="1"/>
  <c r="F185" i="3"/>
  <c r="G185" i="3" s="1"/>
  <c r="F193" i="3"/>
  <c r="G193" i="3" s="1"/>
  <c r="F201" i="3"/>
  <c r="G201" i="3" s="1"/>
  <c r="F209" i="3"/>
  <c r="G209" i="3" s="1"/>
  <c r="F42" i="3"/>
  <c r="G42" i="3" s="1"/>
  <c r="F50" i="3"/>
  <c r="G50" i="3" s="1"/>
  <c r="F58" i="3"/>
  <c r="G58" i="3" s="1"/>
  <c r="F66" i="3"/>
  <c r="G66" i="3" s="1"/>
  <c r="F74" i="3"/>
  <c r="G74" i="3" s="1"/>
  <c r="F82" i="3"/>
  <c r="G82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162" i="3"/>
  <c r="G162" i="3" s="1"/>
  <c r="F170" i="3"/>
  <c r="G170" i="3" s="1"/>
  <c r="F178" i="3"/>
  <c r="G178" i="3" s="1"/>
  <c r="F186" i="3"/>
  <c r="G186" i="3" s="1"/>
  <c r="F194" i="3"/>
  <c r="G194" i="3" s="1"/>
  <c r="F202" i="3"/>
  <c r="G202" i="3" s="1"/>
  <c r="F210" i="3"/>
  <c r="G210" i="3" s="1"/>
  <c r="C8" i="2"/>
  <c r="C213" i="3" l="1"/>
  <c r="F213" i="3"/>
  <c r="G213" i="3" s="1"/>
  <c r="L54" i="2"/>
  <c r="A2" i="2"/>
  <c r="B14" i="3" l="1"/>
  <c r="E56" i="2" s="1"/>
  <c r="H33" i="3"/>
  <c r="I33" i="3" s="1"/>
  <c r="H213" i="3"/>
  <c r="I213" i="3" s="1"/>
  <c r="H205" i="3"/>
  <c r="I205" i="3" s="1"/>
  <c r="H197" i="3"/>
  <c r="I197" i="3" s="1"/>
  <c r="H189" i="3"/>
  <c r="I189" i="3" s="1"/>
  <c r="H181" i="3"/>
  <c r="I181" i="3" s="1"/>
  <c r="H173" i="3"/>
  <c r="I173" i="3" s="1"/>
  <c r="H165" i="3"/>
  <c r="I165" i="3" s="1"/>
  <c r="H157" i="3"/>
  <c r="I157" i="3" s="1"/>
  <c r="H149" i="3"/>
  <c r="I149" i="3" s="1"/>
  <c r="H141" i="3"/>
  <c r="I141" i="3" s="1"/>
  <c r="H133" i="3"/>
  <c r="I133" i="3" s="1"/>
  <c r="H125" i="3"/>
  <c r="I125" i="3" s="1"/>
  <c r="H117" i="3"/>
  <c r="I117" i="3" s="1"/>
  <c r="H109" i="3"/>
  <c r="I109" i="3" s="1"/>
  <c r="H101" i="3"/>
  <c r="I101" i="3" s="1"/>
  <c r="H93" i="3"/>
  <c r="I93" i="3" s="1"/>
  <c r="H85" i="3"/>
  <c r="I85" i="3" s="1"/>
  <c r="H77" i="3"/>
  <c r="I77" i="3" s="1"/>
  <c r="H69" i="3"/>
  <c r="I69" i="3" s="1"/>
  <c r="H61" i="3"/>
  <c r="I61" i="3" s="1"/>
  <c r="H53" i="3"/>
  <c r="I53" i="3" s="1"/>
  <c r="H45" i="3"/>
  <c r="I45" i="3" s="1"/>
  <c r="H37" i="3"/>
  <c r="I37" i="3" s="1"/>
  <c r="H175" i="3"/>
  <c r="I175" i="3" s="1"/>
  <c r="H135" i="3"/>
  <c r="I135" i="3" s="1"/>
  <c r="H87" i="3"/>
  <c r="I87" i="3" s="1"/>
  <c r="H39" i="3"/>
  <c r="I39" i="3" s="1"/>
  <c r="H158" i="3"/>
  <c r="I158" i="3" s="1"/>
  <c r="H110" i="3"/>
  <c r="I110" i="3" s="1"/>
  <c r="H86" i="3"/>
  <c r="I86" i="3" s="1"/>
  <c r="H46" i="3"/>
  <c r="I46" i="3" s="1"/>
  <c r="H212" i="3"/>
  <c r="I212" i="3" s="1"/>
  <c r="H204" i="3"/>
  <c r="I204" i="3" s="1"/>
  <c r="H196" i="3"/>
  <c r="I196" i="3" s="1"/>
  <c r="H188" i="3"/>
  <c r="I188" i="3" s="1"/>
  <c r="H180" i="3"/>
  <c r="I180" i="3" s="1"/>
  <c r="H172" i="3"/>
  <c r="I172" i="3" s="1"/>
  <c r="H164" i="3"/>
  <c r="I164" i="3" s="1"/>
  <c r="H156" i="3"/>
  <c r="I156" i="3" s="1"/>
  <c r="H148" i="3"/>
  <c r="I148" i="3" s="1"/>
  <c r="H140" i="3"/>
  <c r="I140" i="3" s="1"/>
  <c r="H132" i="3"/>
  <c r="I132" i="3" s="1"/>
  <c r="H124" i="3"/>
  <c r="I124" i="3" s="1"/>
  <c r="H116" i="3"/>
  <c r="I116" i="3" s="1"/>
  <c r="H108" i="3"/>
  <c r="I108" i="3" s="1"/>
  <c r="H100" i="3"/>
  <c r="I100" i="3" s="1"/>
  <c r="H92" i="3"/>
  <c r="I92" i="3" s="1"/>
  <c r="H84" i="3"/>
  <c r="I84" i="3" s="1"/>
  <c r="H76" i="3"/>
  <c r="I76" i="3" s="1"/>
  <c r="H68" i="3"/>
  <c r="I68" i="3" s="1"/>
  <c r="H60" i="3"/>
  <c r="I60" i="3" s="1"/>
  <c r="H52" i="3"/>
  <c r="I52" i="3" s="1"/>
  <c r="H44" i="3"/>
  <c r="I44" i="3" s="1"/>
  <c r="H36" i="3"/>
  <c r="I36" i="3" s="1"/>
  <c r="H191" i="3"/>
  <c r="I191" i="3" s="1"/>
  <c r="H119" i="3"/>
  <c r="I119" i="3" s="1"/>
  <c r="H63" i="3"/>
  <c r="I63" i="3" s="1"/>
  <c r="H190" i="3"/>
  <c r="I190" i="3" s="1"/>
  <c r="H150" i="3"/>
  <c r="I150" i="3" s="1"/>
  <c r="H94" i="3"/>
  <c r="I94" i="3" s="1"/>
  <c r="H211" i="3"/>
  <c r="I211" i="3" s="1"/>
  <c r="H203" i="3"/>
  <c r="I203" i="3" s="1"/>
  <c r="H195" i="3"/>
  <c r="I195" i="3" s="1"/>
  <c r="H187" i="3"/>
  <c r="I187" i="3" s="1"/>
  <c r="H179" i="3"/>
  <c r="I179" i="3" s="1"/>
  <c r="H171" i="3"/>
  <c r="I171" i="3" s="1"/>
  <c r="H163" i="3"/>
  <c r="I163" i="3" s="1"/>
  <c r="H155" i="3"/>
  <c r="I155" i="3" s="1"/>
  <c r="H147" i="3"/>
  <c r="I147" i="3" s="1"/>
  <c r="H139" i="3"/>
  <c r="I139" i="3" s="1"/>
  <c r="H131" i="3"/>
  <c r="I131" i="3" s="1"/>
  <c r="H123" i="3"/>
  <c r="I123" i="3" s="1"/>
  <c r="H115" i="3"/>
  <c r="I115" i="3" s="1"/>
  <c r="H107" i="3"/>
  <c r="I107" i="3" s="1"/>
  <c r="H99" i="3"/>
  <c r="I99" i="3" s="1"/>
  <c r="H91" i="3"/>
  <c r="I91" i="3" s="1"/>
  <c r="H83" i="3"/>
  <c r="I83" i="3" s="1"/>
  <c r="H75" i="3"/>
  <c r="I75" i="3" s="1"/>
  <c r="H67" i="3"/>
  <c r="I67" i="3" s="1"/>
  <c r="H59" i="3"/>
  <c r="I59" i="3" s="1"/>
  <c r="H51" i="3"/>
  <c r="I51" i="3" s="1"/>
  <c r="H43" i="3"/>
  <c r="I43" i="3" s="1"/>
  <c r="H35" i="3"/>
  <c r="I35" i="3" s="1"/>
  <c r="H199" i="3"/>
  <c r="I199" i="3" s="1"/>
  <c r="H159" i="3"/>
  <c r="I159" i="3" s="1"/>
  <c r="H111" i="3"/>
  <c r="I111" i="3" s="1"/>
  <c r="H71" i="3"/>
  <c r="I71" i="3" s="1"/>
  <c r="H182" i="3"/>
  <c r="I182" i="3" s="1"/>
  <c r="H126" i="3"/>
  <c r="I126" i="3" s="1"/>
  <c r="H70" i="3"/>
  <c r="I70" i="3" s="1"/>
  <c r="H38" i="3"/>
  <c r="I38" i="3" s="1"/>
  <c r="H210" i="3"/>
  <c r="I210" i="3" s="1"/>
  <c r="H202" i="3"/>
  <c r="I202" i="3" s="1"/>
  <c r="H194" i="3"/>
  <c r="I194" i="3" s="1"/>
  <c r="H186" i="3"/>
  <c r="I186" i="3" s="1"/>
  <c r="H178" i="3"/>
  <c r="I178" i="3" s="1"/>
  <c r="H170" i="3"/>
  <c r="I170" i="3" s="1"/>
  <c r="H162" i="3"/>
  <c r="I162" i="3" s="1"/>
  <c r="H154" i="3"/>
  <c r="I154" i="3" s="1"/>
  <c r="H146" i="3"/>
  <c r="I146" i="3" s="1"/>
  <c r="H138" i="3"/>
  <c r="I138" i="3" s="1"/>
  <c r="H130" i="3"/>
  <c r="I130" i="3" s="1"/>
  <c r="H122" i="3"/>
  <c r="I122" i="3" s="1"/>
  <c r="H114" i="3"/>
  <c r="I114" i="3" s="1"/>
  <c r="H106" i="3"/>
  <c r="I106" i="3" s="1"/>
  <c r="H98" i="3"/>
  <c r="I98" i="3" s="1"/>
  <c r="H90" i="3"/>
  <c r="I90" i="3" s="1"/>
  <c r="H82" i="3"/>
  <c r="I82" i="3" s="1"/>
  <c r="H74" i="3"/>
  <c r="I74" i="3" s="1"/>
  <c r="H66" i="3"/>
  <c r="I66" i="3" s="1"/>
  <c r="H58" i="3"/>
  <c r="I58" i="3" s="1"/>
  <c r="H50" i="3"/>
  <c r="H42" i="3"/>
  <c r="I42" i="3" s="1"/>
  <c r="H34" i="3"/>
  <c r="H40" i="3"/>
  <c r="I40" i="3" s="1"/>
  <c r="H167" i="3"/>
  <c r="I167" i="3" s="1"/>
  <c r="H143" i="3"/>
  <c r="I143" i="3" s="1"/>
  <c r="H95" i="3"/>
  <c r="I95" i="3" s="1"/>
  <c r="H55" i="3"/>
  <c r="I55" i="3" s="1"/>
  <c r="H198" i="3"/>
  <c r="I198" i="3" s="1"/>
  <c r="H118" i="3"/>
  <c r="I118" i="3" s="1"/>
  <c r="H62" i="3"/>
  <c r="I62" i="3" s="1"/>
  <c r="H209" i="3"/>
  <c r="I209" i="3" s="1"/>
  <c r="H201" i="3"/>
  <c r="I201" i="3" s="1"/>
  <c r="H193" i="3"/>
  <c r="I193" i="3" s="1"/>
  <c r="H185" i="3"/>
  <c r="I185" i="3" s="1"/>
  <c r="H177" i="3"/>
  <c r="I177" i="3" s="1"/>
  <c r="H169" i="3"/>
  <c r="I169" i="3" s="1"/>
  <c r="H161" i="3"/>
  <c r="I161" i="3" s="1"/>
  <c r="H153" i="3"/>
  <c r="I153" i="3" s="1"/>
  <c r="H145" i="3"/>
  <c r="I145" i="3" s="1"/>
  <c r="H137" i="3"/>
  <c r="I137" i="3" s="1"/>
  <c r="H129" i="3"/>
  <c r="I129" i="3" s="1"/>
  <c r="H121" i="3"/>
  <c r="I121" i="3" s="1"/>
  <c r="H113" i="3"/>
  <c r="I113" i="3" s="1"/>
  <c r="H105" i="3"/>
  <c r="I105" i="3" s="1"/>
  <c r="H97" i="3"/>
  <c r="I97" i="3" s="1"/>
  <c r="H89" i="3"/>
  <c r="I89" i="3" s="1"/>
  <c r="H81" i="3"/>
  <c r="I81" i="3" s="1"/>
  <c r="H73" i="3"/>
  <c r="I73" i="3" s="1"/>
  <c r="H65" i="3"/>
  <c r="I65" i="3" s="1"/>
  <c r="H57" i="3"/>
  <c r="I57" i="3" s="1"/>
  <c r="H49" i="3"/>
  <c r="I49" i="3" s="1"/>
  <c r="H41" i="3"/>
  <c r="I41" i="3" s="1"/>
  <c r="H48" i="3"/>
  <c r="I48" i="3" s="1"/>
  <c r="H183" i="3"/>
  <c r="I183" i="3" s="1"/>
  <c r="H127" i="3"/>
  <c r="I127" i="3" s="1"/>
  <c r="H79" i="3"/>
  <c r="I79" i="3" s="1"/>
  <c r="H206" i="3"/>
  <c r="I206" i="3" s="1"/>
  <c r="H166" i="3"/>
  <c r="I166" i="3" s="1"/>
  <c r="H134" i="3"/>
  <c r="I134" i="3" s="1"/>
  <c r="H102" i="3"/>
  <c r="I102" i="3" s="1"/>
  <c r="H54" i="3"/>
  <c r="I54" i="3" s="1"/>
  <c r="H208" i="3"/>
  <c r="I208" i="3" s="1"/>
  <c r="H200" i="3"/>
  <c r="I200" i="3" s="1"/>
  <c r="H192" i="3"/>
  <c r="I192" i="3" s="1"/>
  <c r="H184" i="3"/>
  <c r="I184" i="3" s="1"/>
  <c r="H176" i="3"/>
  <c r="I176" i="3" s="1"/>
  <c r="H168" i="3"/>
  <c r="I168" i="3" s="1"/>
  <c r="H160" i="3"/>
  <c r="I160" i="3" s="1"/>
  <c r="H152" i="3"/>
  <c r="I152" i="3" s="1"/>
  <c r="H144" i="3"/>
  <c r="I144" i="3" s="1"/>
  <c r="H136" i="3"/>
  <c r="I136" i="3" s="1"/>
  <c r="H128" i="3"/>
  <c r="I128" i="3" s="1"/>
  <c r="H120" i="3"/>
  <c r="I120" i="3" s="1"/>
  <c r="H112" i="3"/>
  <c r="I112" i="3" s="1"/>
  <c r="H104" i="3"/>
  <c r="I104" i="3" s="1"/>
  <c r="H96" i="3"/>
  <c r="I96" i="3" s="1"/>
  <c r="H88" i="3"/>
  <c r="I88" i="3" s="1"/>
  <c r="H80" i="3"/>
  <c r="I80" i="3" s="1"/>
  <c r="H72" i="3"/>
  <c r="I72" i="3" s="1"/>
  <c r="H64" i="3"/>
  <c r="I64" i="3" s="1"/>
  <c r="H56" i="3"/>
  <c r="I56" i="3" s="1"/>
  <c r="H207" i="3"/>
  <c r="I207" i="3" s="1"/>
  <c r="H151" i="3"/>
  <c r="I151" i="3" s="1"/>
  <c r="H103" i="3"/>
  <c r="I103" i="3" s="1"/>
  <c r="H47" i="3"/>
  <c r="I47" i="3" s="1"/>
  <c r="H174" i="3"/>
  <c r="I174" i="3" s="1"/>
  <c r="H142" i="3"/>
  <c r="I142" i="3" s="1"/>
  <c r="H78" i="3"/>
  <c r="I78" i="3" s="1"/>
  <c r="I30" i="3" l="1"/>
  <c r="G56" i="2"/>
  <c r="I34" i="3"/>
  <c r="I50" i="3" l="1"/>
  <c r="G30" i="3" l="1"/>
  <c r="F30" i="3" l="1"/>
  <c r="L53" i="2" s="1"/>
  <c r="F58" i="2" s="1"/>
  <c r="B30" i="3"/>
  <c r="E30" i="3"/>
  <c r="L51" i="2" s="1"/>
  <c r="F59" i="2" l="1"/>
  <c r="E67" i="2"/>
  <c r="E68" i="2" s="1"/>
  <c r="L50" i="2"/>
  <c r="N50" i="2" s="1"/>
  <c r="N53" i="2"/>
  <c r="H211" i="9" l="1"/>
  <c r="I211" i="9" s="1"/>
  <c r="H250" i="9" l="1"/>
  <c r="I250" i="9" s="1"/>
  <c r="H214" i="9"/>
  <c r="I214" i="9" s="1"/>
  <c r="H252" i="9"/>
  <c r="I252" i="9" s="1"/>
  <c r="H239" i="9"/>
  <c r="I239" i="9" s="1"/>
  <c r="H248" i="9"/>
  <c r="I248" i="9" s="1"/>
  <c r="H219" i="9"/>
  <c r="I219" i="9" s="1"/>
  <c r="H37" i="9"/>
  <c r="I37" i="9" s="1"/>
  <c r="H267" i="9"/>
  <c r="I267" i="9" s="1"/>
  <c r="H38" i="9"/>
  <c r="I38" i="9" s="1"/>
  <c r="H227" i="9"/>
  <c r="I227" i="9" s="1"/>
  <c r="H40" i="9"/>
  <c r="I40" i="9" s="1"/>
  <c r="H220" i="9"/>
  <c r="I220" i="9" s="1"/>
  <c r="H249" i="9"/>
  <c r="I249" i="9" s="1"/>
  <c r="H218" i="9"/>
  <c r="I218" i="9" s="1"/>
  <c r="H224" i="9"/>
  <c r="I224" i="9" s="1"/>
  <c r="H268" i="9"/>
  <c r="I268" i="9" s="1"/>
  <c r="H245" i="9"/>
  <c r="I245" i="9" s="1"/>
  <c r="H43" i="9"/>
  <c r="I43" i="9" s="1"/>
  <c r="H48" i="9"/>
  <c r="I48" i="9" s="1"/>
  <c r="H52" i="9"/>
  <c r="I52" i="9" s="1"/>
  <c r="H56" i="9"/>
  <c r="I56" i="9" s="1"/>
  <c r="H60" i="9"/>
  <c r="I60" i="9" s="1"/>
  <c r="H64" i="9"/>
  <c r="I64" i="9" s="1"/>
  <c r="H68" i="9"/>
  <c r="I68" i="9" s="1"/>
  <c r="H72" i="9"/>
  <c r="I72" i="9" s="1"/>
  <c r="H76" i="9"/>
  <c r="I76" i="9" s="1"/>
  <c r="H80" i="9"/>
  <c r="I80" i="9" s="1"/>
  <c r="H84" i="9"/>
  <c r="I84" i="9" s="1"/>
  <c r="H88" i="9"/>
  <c r="I88" i="9" s="1"/>
  <c r="H92" i="9"/>
  <c r="I92" i="9" s="1"/>
  <c r="H96" i="9"/>
  <c r="I96" i="9" s="1"/>
  <c r="H100" i="9"/>
  <c r="I100" i="9" s="1"/>
  <c r="H104" i="9"/>
  <c r="I104" i="9" s="1"/>
  <c r="H108" i="9"/>
  <c r="I108" i="9" s="1"/>
  <c r="H112" i="9"/>
  <c r="I112" i="9" s="1"/>
  <c r="H116" i="9"/>
  <c r="I116" i="9" s="1"/>
  <c r="H120" i="9"/>
  <c r="I120" i="9" s="1"/>
  <c r="H124" i="9"/>
  <c r="I124" i="9" s="1"/>
  <c r="H128" i="9"/>
  <c r="I128" i="9" s="1"/>
  <c r="H132" i="9"/>
  <c r="I132" i="9" s="1"/>
  <c r="H136" i="9"/>
  <c r="I136" i="9" s="1"/>
  <c r="H140" i="9"/>
  <c r="I140" i="9" s="1"/>
  <c r="H144" i="9"/>
  <c r="I144" i="9" s="1"/>
  <c r="H148" i="9"/>
  <c r="I148" i="9" s="1"/>
  <c r="H152" i="9"/>
  <c r="I152" i="9" s="1"/>
  <c r="H156" i="9"/>
  <c r="I156" i="9" s="1"/>
  <c r="H160" i="9"/>
  <c r="I160" i="9" s="1"/>
  <c r="H164" i="9"/>
  <c r="I164" i="9" s="1"/>
  <c r="H168" i="9"/>
  <c r="I168" i="9" s="1"/>
  <c r="H172" i="9"/>
  <c r="I172" i="9" s="1"/>
  <c r="H176" i="9"/>
  <c r="I176" i="9" s="1"/>
  <c r="H180" i="9"/>
  <c r="I180" i="9" s="1"/>
  <c r="H184" i="9"/>
  <c r="I184" i="9" s="1"/>
  <c r="H188" i="9"/>
  <c r="I188" i="9" s="1"/>
  <c r="H192" i="9"/>
  <c r="I192" i="9" s="1"/>
  <c r="H196" i="9"/>
  <c r="I196" i="9" s="1"/>
  <c r="H200" i="9"/>
  <c r="I200" i="9" s="1"/>
  <c r="H204" i="9"/>
  <c r="I204" i="9" s="1"/>
  <c r="H208" i="9"/>
  <c r="I208" i="9" s="1"/>
  <c r="H212" i="9"/>
  <c r="I212" i="9" s="1"/>
  <c r="L54" i="8"/>
  <c r="H256" i="9"/>
  <c r="I256" i="9" s="1"/>
  <c r="H232" i="9"/>
  <c r="I232" i="9" s="1"/>
  <c r="H263" i="9"/>
  <c r="I263" i="9" s="1"/>
  <c r="H216" i="9"/>
  <c r="I216" i="9" s="1"/>
  <c r="H269" i="9"/>
  <c r="I269" i="9" s="1"/>
  <c r="H228" i="9"/>
  <c r="I228" i="9" s="1"/>
  <c r="H270" i="9"/>
  <c r="I270" i="9" s="1"/>
  <c r="H233" i="9"/>
  <c r="I233" i="9" s="1"/>
  <c r="H238" i="9"/>
  <c r="I238" i="9" s="1"/>
  <c r="H264" i="9"/>
  <c r="I264" i="9" s="1"/>
  <c r="H221" i="9"/>
  <c r="I221" i="9" s="1"/>
  <c r="H261" i="9"/>
  <c r="I261" i="9" s="1"/>
  <c r="H217" i="9"/>
  <c r="I217" i="9" s="1"/>
  <c r="H225" i="9"/>
  <c r="I225" i="9" s="1"/>
  <c r="H226" i="9"/>
  <c r="I226" i="9" s="1"/>
  <c r="H265" i="9"/>
  <c r="I265" i="9" s="1"/>
  <c r="H253" i="9"/>
  <c r="I253" i="9" s="1"/>
  <c r="H45" i="9"/>
  <c r="I45" i="9" s="1"/>
  <c r="H49" i="9"/>
  <c r="I49" i="9" s="1"/>
  <c r="H53" i="9"/>
  <c r="I53" i="9" s="1"/>
  <c r="H57" i="9"/>
  <c r="I57" i="9" s="1"/>
  <c r="H61" i="9"/>
  <c r="I61" i="9" s="1"/>
  <c r="H65" i="9"/>
  <c r="I65" i="9" s="1"/>
  <c r="H69" i="9"/>
  <c r="I69" i="9" s="1"/>
  <c r="H73" i="9"/>
  <c r="I73" i="9" s="1"/>
  <c r="H77" i="9"/>
  <c r="I77" i="9" s="1"/>
  <c r="H81" i="9"/>
  <c r="I81" i="9" s="1"/>
  <c r="H85" i="9"/>
  <c r="I85" i="9" s="1"/>
  <c r="H89" i="9"/>
  <c r="I89" i="9" s="1"/>
  <c r="H93" i="9"/>
  <c r="I93" i="9" s="1"/>
  <c r="H97" i="9"/>
  <c r="I97" i="9" s="1"/>
  <c r="H101" i="9"/>
  <c r="I101" i="9" s="1"/>
  <c r="H105" i="9"/>
  <c r="I105" i="9" s="1"/>
  <c r="H109" i="9"/>
  <c r="I109" i="9" s="1"/>
  <c r="H113" i="9"/>
  <c r="I113" i="9" s="1"/>
  <c r="H117" i="9"/>
  <c r="I117" i="9" s="1"/>
  <c r="H121" i="9"/>
  <c r="I121" i="9" s="1"/>
  <c r="H125" i="9"/>
  <c r="I125" i="9" s="1"/>
  <c r="H129" i="9"/>
  <c r="I129" i="9" s="1"/>
  <c r="H133" i="9"/>
  <c r="I133" i="9" s="1"/>
  <c r="H137" i="9"/>
  <c r="I137" i="9" s="1"/>
  <c r="H141" i="9"/>
  <c r="I141" i="9" s="1"/>
  <c r="H145" i="9"/>
  <c r="I145" i="9" s="1"/>
  <c r="H149" i="9"/>
  <c r="I149" i="9" s="1"/>
  <c r="H153" i="9"/>
  <c r="I153" i="9" s="1"/>
  <c r="H157" i="9"/>
  <c r="I157" i="9" s="1"/>
  <c r="H161" i="9"/>
  <c r="I161" i="9" s="1"/>
  <c r="H165" i="9"/>
  <c r="I165" i="9" s="1"/>
  <c r="H169" i="9"/>
  <c r="I169" i="9" s="1"/>
  <c r="H173" i="9"/>
  <c r="I173" i="9" s="1"/>
  <c r="H177" i="9"/>
  <c r="I177" i="9" s="1"/>
  <c r="H181" i="9"/>
  <c r="I181" i="9" s="1"/>
  <c r="H185" i="9"/>
  <c r="I185" i="9" s="1"/>
  <c r="H189" i="9"/>
  <c r="I189" i="9" s="1"/>
  <c r="H193" i="9"/>
  <c r="I193" i="9" s="1"/>
  <c r="H197" i="9"/>
  <c r="I197" i="9" s="1"/>
  <c r="H201" i="9"/>
  <c r="I201" i="9" s="1"/>
  <c r="H205" i="9"/>
  <c r="I205" i="9" s="1"/>
  <c r="H209" i="9"/>
  <c r="I209" i="9" s="1"/>
  <c r="H213" i="9"/>
  <c r="I213" i="9" s="1"/>
  <c r="H260" i="9"/>
  <c r="I260" i="9" s="1"/>
  <c r="H243" i="9"/>
  <c r="I243" i="9" s="1"/>
  <c r="H237" i="9"/>
  <c r="I237" i="9" s="1"/>
  <c r="H240" i="9"/>
  <c r="I240" i="9" s="1"/>
  <c r="H254" i="9"/>
  <c r="I254" i="9" s="1"/>
  <c r="H215" i="9"/>
  <c r="I215" i="9" s="1"/>
  <c r="H273" i="9"/>
  <c r="I273" i="9" s="1"/>
  <c r="H229" i="9"/>
  <c r="I229" i="9" s="1"/>
  <c r="H231" i="9"/>
  <c r="I231" i="9" s="1"/>
  <c r="H236" i="9"/>
  <c r="I236" i="9" s="1"/>
  <c r="H251" i="9"/>
  <c r="I251" i="9" s="1"/>
  <c r="H33" i="9"/>
  <c r="I33" i="9" s="1"/>
  <c r="H222" i="9"/>
  <c r="I222" i="9" s="1"/>
  <c r="H244" i="9"/>
  <c r="I244" i="9" s="1"/>
  <c r="H223" i="9"/>
  <c r="I223" i="9" s="1"/>
  <c r="H230" i="9"/>
  <c r="I230" i="9" s="1"/>
  <c r="H272" i="9"/>
  <c r="I272" i="9" s="1"/>
  <c r="H41" i="9"/>
  <c r="I41" i="9" s="1"/>
  <c r="H46" i="9"/>
  <c r="I46" i="9" s="1"/>
  <c r="H50" i="9"/>
  <c r="I50" i="9" s="1"/>
  <c r="H54" i="9"/>
  <c r="I54" i="9" s="1"/>
  <c r="H58" i="9"/>
  <c r="I58" i="9" s="1"/>
  <c r="H62" i="9"/>
  <c r="I62" i="9" s="1"/>
  <c r="H66" i="9"/>
  <c r="I66" i="9" s="1"/>
  <c r="H70" i="9"/>
  <c r="I70" i="9" s="1"/>
  <c r="H74" i="9"/>
  <c r="I74" i="9" s="1"/>
  <c r="H78" i="9"/>
  <c r="I78" i="9" s="1"/>
  <c r="H82" i="9"/>
  <c r="I82" i="9" s="1"/>
  <c r="H86" i="9"/>
  <c r="I86" i="9" s="1"/>
  <c r="H90" i="9"/>
  <c r="I90" i="9" s="1"/>
  <c r="H94" i="9"/>
  <c r="I94" i="9" s="1"/>
  <c r="H98" i="9"/>
  <c r="I98" i="9" s="1"/>
  <c r="H102" i="9"/>
  <c r="I102" i="9" s="1"/>
  <c r="H106" i="9"/>
  <c r="I106" i="9" s="1"/>
  <c r="H110" i="9"/>
  <c r="I110" i="9" s="1"/>
  <c r="H114" i="9"/>
  <c r="I114" i="9" s="1"/>
  <c r="H118" i="9"/>
  <c r="I118" i="9" s="1"/>
  <c r="H122" i="9"/>
  <c r="I122" i="9" s="1"/>
  <c r="H126" i="9"/>
  <c r="I126" i="9" s="1"/>
  <c r="H130" i="9"/>
  <c r="I130" i="9" s="1"/>
  <c r="H134" i="9"/>
  <c r="I134" i="9" s="1"/>
  <c r="H138" i="9"/>
  <c r="I138" i="9" s="1"/>
  <c r="H142" i="9"/>
  <c r="I142" i="9" s="1"/>
  <c r="H146" i="9"/>
  <c r="I146" i="9" s="1"/>
  <c r="H150" i="9"/>
  <c r="I150" i="9" s="1"/>
  <c r="H154" i="9"/>
  <c r="I154" i="9" s="1"/>
  <c r="H158" i="9"/>
  <c r="I158" i="9" s="1"/>
  <c r="H162" i="9"/>
  <c r="I162" i="9" s="1"/>
  <c r="H166" i="9"/>
  <c r="I166" i="9" s="1"/>
  <c r="H170" i="9"/>
  <c r="I170" i="9" s="1"/>
  <c r="H174" i="9"/>
  <c r="I174" i="9" s="1"/>
  <c r="H178" i="9"/>
  <c r="I178" i="9" s="1"/>
  <c r="H182" i="9"/>
  <c r="I182" i="9" s="1"/>
  <c r="H186" i="9"/>
  <c r="I186" i="9" s="1"/>
  <c r="H190" i="9"/>
  <c r="I190" i="9" s="1"/>
  <c r="H194" i="9"/>
  <c r="I194" i="9" s="1"/>
  <c r="H198" i="9"/>
  <c r="I198" i="9" s="1"/>
  <c r="H202" i="9"/>
  <c r="I202" i="9" s="1"/>
  <c r="H206" i="9"/>
  <c r="I206" i="9" s="1"/>
  <c r="H210" i="9"/>
  <c r="I210" i="9" s="1"/>
  <c r="H44" i="9"/>
  <c r="I44" i="9" s="1"/>
  <c r="H258" i="9"/>
  <c r="I258" i="9" s="1"/>
  <c r="H35" i="9"/>
  <c r="I35" i="9" s="1"/>
  <c r="H266" i="9"/>
  <c r="I266" i="9" s="1"/>
  <c r="H262" i="9"/>
  <c r="I262" i="9" s="1"/>
  <c r="H34" i="9"/>
  <c r="I34" i="9" s="1"/>
  <c r="H259" i="9"/>
  <c r="I259" i="9" s="1"/>
  <c r="H36" i="9"/>
  <c r="I36" i="9" s="1"/>
  <c r="H247" i="9"/>
  <c r="I247" i="9" s="1"/>
  <c r="H235" i="9"/>
  <c r="I235" i="9" s="1"/>
  <c r="H271" i="9"/>
  <c r="I271" i="9" s="1"/>
  <c r="H241" i="9"/>
  <c r="I241" i="9" s="1"/>
  <c r="H246" i="9"/>
  <c r="I246" i="9" s="1"/>
  <c r="H242" i="9"/>
  <c r="I242" i="9" s="1"/>
  <c r="H255" i="9"/>
  <c r="I255" i="9" s="1"/>
  <c r="H234" i="9"/>
  <c r="I234" i="9" s="1"/>
  <c r="H39" i="9"/>
  <c r="I39" i="9" s="1"/>
  <c r="H257" i="9"/>
  <c r="I257" i="9" s="1"/>
  <c r="H42" i="9"/>
  <c r="I42" i="9" s="1"/>
  <c r="H47" i="9"/>
  <c r="I47" i="9" s="1"/>
  <c r="H51" i="9"/>
  <c r="I51" i="9" s="1"/>
  <c r="H55" i="9"/>
  <c r="I55" i="9" s="1"/>
  <c r="H59" i="9"/>
  <c r="I59" i="9" s="1"/>
  <c r="H63" i="9"/>
  <c r="I63" i="9" s="1"/>
  <c r="H67" i="9"/>
  <c r="I67" i="9" s="1"/>
  <c r="H71" i="9"/>
  <c r="I71" i="9" s="1"/>
  <c r="H75" i="9"/>
  <c r="I75" i="9" s="1"/>
  <c r="H79" i="9"/>
  <c r="I79" i="9" s="1"/>
  <c r="H83" i="9"/>
  <c r="I83" i="9" s="1"/>
  <c r="H87" i="9"/>
  <c r="I87" i="9" s="1"/>
  <c r="H91" i="9"/>
  <c r="I91" i="9" s="1"/>
  <c r="H95" i="9"/>
  <c r="I95" i="9" s="1"/>
  <c r="H99" i="9"/>
  <c r="I99" i="9" s="1"/>
  <c r="H103" i="9"/>
  <c r="I103" i="9" s="1"/>
  <c r="H107" i="9"/>
  <c r="I107" i="9" s="1"/>
  <c r="H111" i="9"/>
  <c r="I111" i="9" s="1"/>
  <c r="H115" i="9"/>
  <c r="I115" i="9" s="1"/>
  <c r="H119" i="9"/>
  <c r="I119" i="9" s="1"/>
  <c r="H123" i="9"/>
  <c r="I123" i="9" s="1"/>
  <c r="H127" i="9"/>
  <c r="I127" i="9" s="1"/>
  <c r="H131" i="9"/>
  <c r="I131" i="9" s="1"/>
  <c r="H135" i="9"/>
  <c r="I135" i="9" s="1"/>
  <c r="H139" i="9"/>
  <c r="I139" i="9" s="1"/>
  <c r="H143" i="9"/>
  <c r="I143" i="9" s="1"/>
  <c r="H147" i="9"/>
  <c r="I147" i="9" s="1"/>
  <c r="H151" i="9"/>
  <c r="I151" i="9" s="1"/>
  <c r="H155" i="9"/>
  <c r="I155" i="9" s="1"/>
  <c r="H159" i="9"/>
  <c r="I159" i="9" s="1"/>
  <c r="H163" i="9"/>
  <c r="I163" i="9" s="1"/>
  <c r="H167" i="9"/>
  <c r="I167" i="9" s="1"/>
  <c r="H171" i="9"/>
  <c r="I171" i="9" s="1"/>
  <c r="H175" i="9"/>
  <c r="I175" i="9" s="1"/>
  <c r="H179" i="9"/>
  <c r="I179" i="9" s="1"/>
  <c r="H183" i="9"/>
  <c r="I183" i="9" s="1"/>
  <c r="H187" i="9"/>
  <c r="I187" i="9" s="1"/>
  <c r="H191" i="9"/>
  <c r="I191" i="9" s="1"/>
  <c r="H195" i="9"/>
  <c r="I195" i="9" s="1"/>
  <c r="H199" i="9"/>
  <c r="I199" i="9" s="1"/>
  <c r="H203" i="9"/>
  <c r="I203" i="9" s="1"/>
  <c r="H207" i="9"/>
  <c r="I207" i="9" s="1"/>
  <c r="I30" i="9" l="1"/>
  <c r="F56" i="8" s="1"/>
  <c r="G30" i="9" l="1"/>
  <c r="E30" i="9" s="1"/>
  <c r="L51" i="8" s="1"/>
  <c r="D66" i="8"/>
  <c r="F30" i="9" l="1"/>
  <c r="L53" i="8" s="1"/>
  <c r="N53" i="8" s="1"/>
  <c r="B30" i="9"/>
  <c r="L50" i="8" s="1"/>
  <c r="N50" i="8" s="1"/>
  <c r="F57" i="8"/>
  <c r="D63" i="8"/>
  <c r="D6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36C3CB1A-1C05-4460-8E90-38E0FAAC2085}">
      <text>
        <r>
          <rPr>
            <sz val="9"/>
            <color indexed="81"/>
            <rFont val="Segoe UI"/>
            <family val="2"/>
          </rPr>
          <t>Wenn Wert &gt; 120 min, keine sinnvolle Berechnung möglich ! (siehe Erläuterungen)</t>
        </r>
      </text>
    </comment>
    <comment ref="L51" authorId="0" shapeId="0" xr:uid="{0714B064-49C1-4658-A9CC-BF3BD8B40524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706BEEE6-90D1-4B72-A12F-87003223C480}">
      <text>
        <r>
          <rPr>
            <sz val="9"/>
            <color indexed="81"/>
            <rFont val="Segoe UI"/>
            <family val="2"/>
          </rPr>
          <t xml:space="preserve">Wert zum Zeitpunkt, wenn das max. erforderliche Versickerungsvolumen entsteht. Entspricht i.d.R. nicht dem max. Zulaufwert über die gesamte Regendauer.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0CCAE20A-477A-406A-A513-5822ACB5B473}">
      <text>
        <r>
          <rPr>
            <sz val="9"/>
            <color indexed="81"/>
            <rFont val="Segoe UI"/>
            <family val="2"/>
          </rPr>
          <t>Wenn Wert &gt; 120 min, keine sinnvolle Berechnung möglich !</t>
        </r>
      </text>
    </comment>
    <comment ref="L51" authorId="0" shapeId="0" xr:uid="{B3883FFB-34E3-49DA-A5E0-76D850FD0428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F6DF6292-C0DD-431F-9C12-667CA60585E8}">
      <text>
        <r>
          <rPr>
            <sz val="9"/>
            <color indexed="81"/>
            <rFont val="Segoe UI"/>
            <family val="2"/>
          </rPr>
          <t xml:space="preserve">Wert zum Zeitpunkt, wenn das max. erforderliche Retentionsvolumen entsteht. Entspricht i.d.R. nicht dem max. Zulaufwert über die gesamte Regendauer.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9" authorId="0" shapeId="0" xr:uid="{DDE4FCA4-EF4B-4875-8175-CFBE58074AC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35806635-9851-4AD9-9691-E1D79D7FA78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0640968-28BE-40E5-8960-80BA3BAE53B2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546F18F-DED7-42E2-9D23-F22413110FD8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72CC20E4-28BD-4711-97B7-A897169EC78B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9" authorId="0" shapeId="0" xr:uid="{D98BFD26-5C8C-4388-9822-7C82BC8DE49F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B14FDC51-DEF6-4659-B4C8-B64C4C08170C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B97982A-664A-4D52-A162-3E4C5A8BDE3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4CD0A40-6191-40EB-BF44-4AC77703591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13BB6495-B023-4176-BB2D-FB440C998F34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sharedStrings.xml><?xml version="1.0" encoding="utf-8"?>
<sst xmlns="http://schemas.openxmlformats.org/spreadsheetml/2006/main" count="351" uniqueCount="195">
  <si>
    <t>Objekt:</t>
  </si>
  <si>
    <t>Anlagedaten:</t>
  </si>
  <si>
    <t>l/s</t>
  </si>
  <si>
    <t>Erforderliches Retentionsvolumen</t>
  </si>
  <si>
    <t>Adresse:</t>
  </si>
  <si>
    <t>Bauherr:</t>
  </si>
  <si>
    <t>Dimensionierung Retentionsanlage</t>
  </si>
  <si>
    <t>Abflussbeiwerte</t>
  </si>
  <si>
    <t>Flachdach Kies</t>
  </si>
  <si>
    <t>Flachdach Blech / Beton</t>
  </si>
  <si>
    <t>Wiesland / Garten (flach)</t>
  </si>
  <si>
    <t>Dächer</t>
  </si>
  <si>
    <t>Sickerasphalt</t>
  </si>
  <si>
    <t>h</t>
  </si>
  <si>
    <r>
      <t>m</t>
    </r>
    <r>
      <rPr>
        <b/>
        <vertAlign val="superscript"/>
        <sz val="11"/>
        <rFont val="Arial"/>
        <family val="2"/>
      </rPr>
      <t>3</t>
    </r>
  </si>
  <si>
    <t>Eingabe in Dropdownfeld auf Frontseite</t>
  </si>
  <si>
    <t>Bemerkungen</t>
  </si>
  <si>
    <t>Schrägdach Blech, Eternit, Glas</t>
  </si>
  <si>
    <t>Schotterrasen</t>
  </si>
  <si>
    <t>Gemeinde:</t>
  </si>
  <si>
    <t>Zone Nr.</t>
  </si>
  <si>
    <t>K2</t>
  </si>
  <si>
    <t>K3</t>
  </si>
  <si>
    <t>K1</t>
  </si>
  <si>
    <r>
      <rPr>
        <b/>
        <sz val="10"/>
        <rFont val="Symbol"/>
        <family val="1"/>
        <charset val="2"/>
      </rPr>
      <t>Y</t>
    </r>
    <r>
      <rPr>
        <b/>
        <vertAlign val="subscript"/>
        <sz val="9"/>
        <rFont val="Arial"/>
        <family val="2"/>
      </rPr>
      <t>D</t>
    </r>
  </si>
  <si>
    <r>
      <t>Fläche reduziert F</t>
    </r>
    <r>
      <rPr>
        <vertAlign val="subscript"/>
        <sz val="10"/>
        <rFont val="Arial"/>
        <family val="2"/>
      </rPr>
      <t>red</t>
    </r>
  </si>
  <si>
    <r>
      <t>ha</t>
    </r>
    <r>
      <rPr>
        <vertAlign val="subscript"/>
        <sz val="10"/>
        <rFont val="Arial"/>
        <family val="2"/>
      </rPr>
      <t>red</t>
    </r>
  </si>
  <si>
    <t>aus Register "Retentionsanlage"</t>
  </si>
  <si>
    <r>
      <t>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</t>
    </r>
  </si>
  <si>
    <t>Zulässige spezifische Abflussmenge qab</t>
  </si>
  <si>
    <r>
      <t>Berechnet: Q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 xml:space="preserve"> / F</t>
    </r>
    <r>
      <rPr>
        <vertAlign val="subscript"/>
        <sz val="10"/>
        <rFont val="Arial"/>
        <family val="2"/>
      </rPr>
      <t>red</t>
    </r>
  </si>
  <si>
    <r>
      <t>Berechnet: F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 xml:space="preserve"> *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 xml:space="preserve"> * 300 (Regenspende)</t>
    </r>
  </si>
  <si>
    <t>Projektverfasser:</t>
  </si>
  <si>
    <t>Datum:</t>
  </si>
  <si>
    <t>Objektdaten</t>
  </si>
  <si>
    <t>Schrägdach Ziegel</t>
  </si>
  <si>
    <t>Rasengittersteine</t>
  </si>
  <si>
    <t>Wiesland / Garten</t>
  </si>
  <si>
    <t>Plätze / Wege</t>
  </si>
  <si>
    <t>Asphaltbeläge / Beton</t>
  </si>
  <si>
    <t>Diverse</t>
  </si>
  <si>
    <t>Entwässerte Flächen</t>
  </si>
  <si>
    <t>Grundstück:</t>
  </si>
  <si>
    <t>Bauzone:</t>
  </si>
  <si>
    <t>Flachdach begrünt (Aufbaudicke &lt; 10 cm)</t>
  </si>
  <si>
    <t>Pflästerung / Verbundsteine (geschlossene Fugen)</t>
  </si>
  <si>
    <t>Pflästerung / Verbundsteine (Splittfugenanteil &gt; 10%)</t>
  </si>
  <si>
    <t>Pflästerung / Verbundsteine (Splittfugenanteil &gt; 20%)</t>
  </si>
  <si>
    <t>Sickersteine (wasserdurchlässige Pflastersteine)</t>
  </si>
  <si>
    <t>Kiesbelag (Chaussierung)</t>
  </si>
  <si>
    <r>
      <t xml:space="preserve">Flachdach begrünt (Aufbaudicke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cm bis ≤ 25 cm)</t>
    </r>
  </si>
  <si>
    <t>Regendauer</t>
  </si>
  <si>
    <t>Regenintensität</t>
  </si>
  <si>
    <t>Drosselbeiwert</t>
  </si>
  <si>
    <t>Entleerungsdauer</t>
  </si>
  <si>
    <t>min</t>
  </si>
  <si>
    <t>l/s*ha</t>
  </si>
  <si>
    <t>Jährlichkeit</t>
  </si>
  <si>
    <t>max. Zulaufmenge</t>
  </si>
  <si>
    <t>(nur in Ausnahmefällen)</t>
  </si>
  <si>
    <r>
      <t xml:space="preserve">individueller Abflussbeiwert </t>
    </r>
    <r>
      <rPr>
        <i/>
        <sz val="10"/>
        <rFont val="Symbol"/>
        <family val="1"/>
        <charset val="2"/>
      </rPr>
      <t>Y</t>
    </r>
  </si>
  <si>
    <r>
      <t xml:space="preserve">zulässiger Abflussbeiwert </t>
    </r>
    <r>
      <rPr>
        <i/>
        <sz val="10"/>
        <rFont val="Symbol"/>
        <family val="1"/>
        <charset val="2"/>
      </rPr>
      <t>Y</t>
    </r>
    <r>
      <rPr>
        <i/>
        <vertAlign val="subscript"/>
        <sz val="10"/>
        <rFont val="Arial"/>
        <family val="2"/>
      </rPr>
      <t>zul</t>
    </r>
  </si>
  <si>
    <t>max. Ablaufmenge</t>
  </si>
  <si>
    <t>(Drosselwert)</t>
  </si>
  <si>
    <r>
      <t>Red. Fläche A</t>
    </r>
    <r>
      <rPr>
        <vertAlign val="subscript"/>
        <sz val="10"/>
        <rFont val="Arial"/>
        <family val="2"/>
      </rPr>
      <t>red</t>
    </r>
  </si>
  <si>
    <t>Y</t>
  </si>
  <si>
    <t xml:space="preserve"> [-]</t>
  </si>
  <si>
    <t>Fläche A</t>
  </si>
  <si>
    <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</si>
  <si>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Dimensionierung Drosselöffnung</t>
  </si>
  <si>
    <t>(bei Verwendung einer einfachen Drosselblende statt Schieber, Ventil etc.)</t>
  </si>
  <si>
    <t>erforderlicher Drosselquerschnitt</t>
  </si>
  <si>
    <t>cm</t>
  </si>
  <si>
    <r>
      <t xml:space="preserve">z.B. Rundloch </t>
    </r>
    <r>
      <rPr>
        <sz val="10"/>
        <rFont val="Calibri"/>
        <family val="2"/>
      </rPr>
      <t>Ø</t>
    </r>
  </si>
  <si>
    <r>
      <t>cm</t>
    </r>
    <r>
      <rPr>
        <vertAlign val="superscript"/>
        <sz val="10"/>
        <rFont val="Arial"/>
        <family val="2"/>
      </rPr>
      <t>2</t>
    </r>
  </si>
  <si>
    <t>z = 1</t>
  </si>
  <si>
    <t>z = 2</t>
  </si>
  <si>
    <t>z = 5</t>
  </si>
  <si>
    <t>z = 10</t>
  </si>
  <si>
    <t>Regendauer Tmax</t>
  </si>
  <si>
    <t>erforderliches Ret. Volumen</t>
  </si>
  <si>
    <t>i(t,T)</t>
  </si>
  <si>
    <t>Regenmenge</t>
  </si>
  <si>
    <t>ableitbares Q</t>
  </si>
  <si>
    <t>Ret_Volumen</t>
  </si>
  <si>
    <t>mm/h</t>
  </si>
  <si>
    <t>m3</t>
  </si>
  <si>
    <t>(abhängig Bauzone)</t>
  </si>
  <si>
    <r>
      <t>Total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</si>
  <si>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Fläche entwässert</t>
  </si>
  <si>
    <t>ha</t>
  </si>
  <si>
    <t>Drosselablauf</t>
  </si>
  <si>
    <t>berechnet</t>
  </si>
  <si>
    <t>spezifische Sickerleistung</t>
  </si>
  <si>
    <t>m2</t>
  </si>
  <si>
    <t>max. Sickermenge</t>
  </si>
  <si>
    <t>Sickerfläche</t>
  </si>
  <si>
    <t>Sickerleistung</t>
  </si>
  <si>
    <r>
      <t>m</t>
    </r>
    <r>
      <rPr>
        <vertAlign val="superscript"/>
        <sz val="10"/>
        <rFont val="Arial"/>
        <family val="2"/>
      </rPr>
      <t>2</t>
    </r>
  </si>
  <si>
    <t>Erforderliches Versickerungsvolumen</t>
  </si>
  <si>
    <r>
      <t>l/s*ha</t>
    </r>
    <r>
      <rPr>
        <vertAlign val="subscript"/>
        <sz val="10"/>
        <rFont val="Arial"/>
        <family val="2"/>
      </rPr>
      <t>red</t>
    </r>
  </si>
  <si>
    <r>
      <t>spezifischer Abfluss q</t>
    </r>
    <r>
      <rPr>
        <vertAlign val="subscript"/>
        <sz val="10"/>
        <rFont val="Arial"/>
        <family val="2"/>
      </rPr>
      <t>ab</t>
    </r>
  </si>
  <si>
    <t>Dimensionierung Versickerungsanlage</t>
  </si>
  <si>
    <t>aus Register "Versickerungsanlage"</t>
  </si>
  <si>
    <r>
      <t>l/min*m</t>
    </r>
    <r>
      <rPr>
        <vertAlign val="superscript"/>
        <sz val="10"/>
        <rFont val="Arial"/>
        <family val="2"/>
      </rPr>
      <t>2</t>
    </r>
  </si>
  <si>
    <t>erforderliches Vers. Volumen</t>
  </si>
  <si>
    <t>versickerbares Q</t>
  </si>
  <si>
    <t xml:space="preserve">Ausführungsbeispiele siehe kostenlose Technische Richtlinie </t>
  </si>
  <si>
    <t>z.B.</t>
  </si>
  <si>
    <t>Kieskörper unterirdisch</t>
  </si>
  <si>
    <t>Schachtversickerung</t>
  </si>
  <si>
    <t>Muldenversickerung</t>
  </si>
  <si>
    <t>Vers. Volumen</t>
  </si>
  <si>
    <t>Kiesvolumen</t>
  </si>
  <si>
    <t>Eingabe durch Anwender</t>
  </si>
  <si>
    <t>berechnete Werte</t>
  </si>
  <si>
    <t>(angesetzt wird die halbe Druckhöhe als Mittelwert)</t>
  </si>
  <si>
    <t>"Grundstücksentwässerung", AVA 2015  (www.ava-altenrhein.ch)</t>
  </si>
  <si>
    <t>Variante Regenreihen SG -&gt; aktuell verwendet</t>
  </si>
  <si>
    <t>t</t>
  </si>
  <si>
    <t>Original</t>
  </si>
  <si>
    <t>Interpoliert + ergänzt</t>
  </si>
  <si>
    <r>
      <t>Dimensionierung Versickerung</t>
    </r>
    <r>
      <rPr>
        <sz val="9"/>
        <rFont val="Arial"/>
        <family val="2"/>
      </rPr>
      <t xml:space="preserve"> mit Regenreihe St.Gallen (AfU SG/AR 2022)</t>
    </r>
  </si>
  <si>
    <t>erforderliche Tiefe</t>
  </si>
  <si>
    <r>
      <t>Dimensionierung Retention</t>
    </r>
    <r>
      <rPr>
        <sz val="9"/>
        <rFont val="Arial"/>
        <family val="2"/>
      </rPr>
      <t xml:space="preserve"> mit Regenreihe St.Gallen (AfU SG/AR 2022)</t>
    </r>
  </si>
  <si>
    <t>Beispiele für Retentionsanlagen</t>
  </si>
  <si>
    <t>Retentionsschacht</t>
  </si>
  <si>
    <t>Retentionsweiher</t>
  </si>
  <si>
    <t>Dachbegrünung</t>
  </si>
  <si>
    <t>Beispiele für Versickerungsanlagen</t>
  </si>
  <si>
    <t>Flächenversickerung</t>
  </si>
  <si>
    <t>(siehe auch Technische Richtlinie "Grundstücksentwässerung", www.ava-altenrhein.ch)</t>
  </si>
  <si>
    <t>Schacht-/Poren-</t>
  </si>
  <si>
    <t>volumen</t>
  </si>
  <si>
    <t>Regenreihen SG</t>
  </si>
  <si>
    <t>Flachdach begrünt (Aufbaudicke &gt; 25 cm) oder Systemaufbau (Substrat, Drainmatte)</t>
  </si>
  <si>
    <t>Wiesland / Garten (steil, &gt;15% Neigung und Entwässerung in Retentionsanlage)</t>
  </si>
  <si>
    <t>Wiesland / Garten (steil, &gt;15% Neigung und Entwässerung in Versickerungsanlage)</t>
  </si>
  <si>
    <t>Altstätten</t>
  </si>
  <si>
    <t>IE S</t>
  </si>
  <si>
    <t>IE R</t>
  </si>
  <si>
    <t>W9.5 B</t>
  </si>
  <si>
    <t>W11.5</t>
  </si>
  <si>
    <t>W14</t>
  </si>
  <si>
    <t>W17</t>
  </si>
  <si>
    <t>WG11.5</t>
  </si>
  <si>
    <t>WG14</t>
  </si>
  <si>
    <t>A16</t>
  </si>
  <si>
    <t>A25</t>
  </si>
  <si>
    <t>öBA</t>
  </si>
  <si>
    <t>WZ</t>
  </si>
  <si>
    <t>W9.5A</t>
  </si>
  <si>
    <t>l/min*m2</t>
  </si>
  <si>
    <t>V 3.2</t>
  </si>
  <si>
    <t>Anwendung des Versickerungs- und Retentionstools</t>
  </si>
  <si>
    <t>Anwendungsgrenzen</t>
  </si>
  <si>
    <t>-</t>
  </si>
  <si>
    <t>nur für "kleinere" Anlagen anwendbar, Parzellen-</t>
  </si>
  <si>
    <t>grösse &lt; 2'000 m2</t>
  </si>
  <si>
    <t>nicht anwendbar bei Industriebauten, Schulanlagen etc.</t>
  </si>
  <si>
    <r>
      <t xml:space="preserve">Flächen mit </t>
    </r>
    <r>
      <rPr>
        <sz val="12"/>
        <rFont val="Symbol"/>
        <family val="1"/>
        <charset val="2"/>
      </rPr>
      <t>Y</t>
    </r>
    <r>
      <rPr>
        <sz val="12"/>
        <rFont val="Arial"/>
        <family val="2"/>
      </rPr>
      <t>=0 sollten in einem vernünftigen Verhältnis</t>
    </r>
  </si>
  <si>
    <t xml:space="preserve"> zu den Restflächen stehen (höchstens Faktor 5)</t>
  </si>
  <si>
    <t>Ausfüllen</t>
  </si>
  <si>
    <t>nur grüne Felder sind durch den Anwender auszufüllen</t>
  </si>
  <si>
    <t>Berechnungsergebnisse</t>
  </si>
  <si>
    <t>Retentionsanlage: Weil bei der Berechnung der Zulaufmenge</t>
  </si>
  <si>
    <t xml:space="preserve">die gewählte Jährlichkeit berücksichtigt wird und bei der </t>
  </si>
  <si>
    <t xml:space="preserve">Berechnung der Ablaufmenge nicht (konstant 300 l/s/ha, </t>
  </si>
  <si>
    <t>zu leicht unplausiblen Ergebnissen führen. Um dem entgegen</t>
  </si>
  <si>
    <t>zu wirken, wurde die Regenintensität des Zulaufes bei 10 min</t>
  </si>
  <si>
    <t>"gedeckelt", d.h. es gibt keine Intensitäten &lt;10 min.</t>
  </si>
  <si>
    <t>die Umsetzung des berechneten Speichervolumens kann</t>
  </si>
  <si>
    <t>auf vielfätige Art und Weise erfolgen. Die vorgeschlagenen</t>
  </si>
  <si>
    <t>Dimensionierungswerte auf dem Berechnungsformular</t>
  </si>
  <si>
    <t>(unten links) sind nur Vorschläge für eine beispielhafte</t>
  </si>
  <si>
    <t>Umsetzung.</t>
  </si>
  <si>
    <t>Nutztiefe des Retentionskörpers</t>
  </si>
  <si>
    <t>Gedeckelt auf max. 10min</t>
  </si>
  <si>
    <t>Versickerungswerte</t>
  </si>
  <si>
    <t>Sspez</t>
  </si>
  <si>
    <t>gut</t>
  </si>
  <si>
    <t>wechselhaft</t>
  </si>
  <si>
    <t>oberirdisch</t>
  </si>
  <si>
    <t>keine</t>
  </si>
  <si>
    <t>Versickerungsmöglichkeit</t>
  </si>
  <si>
    <t>Jahre</t>
  </si>
  <si>
    <t>fix 10 Jahre, entspricht dem Wert "4" aus dem Dropdownfeld des Originaltools</t>
  </si>
  <si>
    <t>gemäss VSA), kann es bei gewissen Flächenkonstellationen</t>
  </si>
  <si>
    <t>Grösse der verfügbaren Sickerfläche</t>
  </si>
  <si>
    <t>wenn bei der Versickerung die ermittelte massgebende Regen-</t>
  </si>
  <si>
    <t>dauer &gt; 120 min beträgt, dann steht zu wenig Versickerungs-</t>
  </si>
  <si>
    <t>fläche zur Verfügung. In erster Linie sollte man versuchen, die</t>
  </si>
  <si>
    <t>Versickerungsfläche zu vergrössern, erst danach sollten die</t>
  </si>
  <si>
    <t>angeschlossenen Flächen (Dach, Plätze etc.) reduziert werden.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</si>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</sst>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 m3&quot;"/>
    <numFmt numFmtId="168" formatCode="0.00&quot; m&quot;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1"/>
      <charset val="2"/>
    </font>
    <font>
      <i/>
      <sz val="10"/>
      <name val="Symbol"/>
      <family val="1"/>
      <charset val="2"/>
    </font>
    <font>
      <i/>
      <vertAlign val="subscript"/>
      <sz val="10"/>
      <name val="Arial"/>
      <family val="2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kzidenzGroteskBQ-Light"/>
    </font>
    <font>
      <b/>
      <sz val="14"/>
      <name val="AkzidenzGroteskBQ-Light"/>
    </font>
    <font>
      <b/>
      <sz val="14"/>
      <name val="Arial"/>
      <family val="2"/>
    </font>
    <font>
      <sz val="12"/>
      <name val="Symbol"/>
      <family val="1"/>
      <charset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224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15" borderId="0" xfId="0" applyFill="1"/>
    <xf numFmtId="0" fontId="29" fillId="15" borderId="0" xfId="0" applyFont="1" applyFill="1"/>
    <xf numFmtId="0" fontId="31" fillId="15" borderId="0" xfId="0" applyFont="1" applyFill="1"/>
    <xf numFmtId="0" fontId="31" fillId="15" borderId="0" xfId="0" applyFont="1" applyFill="1" applyAlignment="1">
      <alignment vertical="center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2" fontId="28" fillId="0" borderId="10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locked="0" hidden="1"/>
    </xf>
    <xf numFmtId="165" fontId="0" fillId="0" borderId="0" xfId="0" applyNumberForma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0" fontId="3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10" xfId="0" applyNumberFormat="1" applyBorder="1" applyAlignment="1" applyProtection="1">
      <alignment vertical="center"/>
      <protection hidden="1"/>
    </xf>
    <xf numFmtId="2" fontId="1" fillId="1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10" xfId="0" applyFont="1" applyBorder="1" applyProtection="1"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164" fontId="1" fillId="18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" fillId="0" borderId="24" xfId="0" applyFont="1" applyBorder="1"/>
    <xf numFmtId="164" fontId="1" fillId="18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18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" fillId="0" borderId="24" xfId="0" applyFont="1" applyBorder="1" applyAlignment="1">
      <alignment horizontal="center" vertical="center"/>
    </xf>
    <xf numFmtId="164" fontId="0" fillId="0" borderId="10" xfId="0" applyNumberFormat="1" applyBorder="1" applyProtection="1">
      <protection locked="0" hidden="1"/>
    </xf>
    <xf numFmtId="0" fontId="1" fillId="0" borderId="0" xfId="0" applyFont="1" applyAlignment="1" applyProtection="1">
      <alignment wrapText="1"/>
      <protection hidden="1"/>
    </xf>
    <xf numFmtId="1" fontId="0" fillId="0" borderId="10" xfId="0" applyNumberFormat="1" applyBorder="1" applyAlignment="1" applyProtection="1">
      <alignment vertical="center"/>
      <protection hidden="1"/>
    </xf>
    <xf numFmtId="2" fontId="1" fillId="0" borderId="10" xfId="0" applyNumberFormat="1" applyFont="1" applyBorder="1" applyProtection="1">
      <protection locked="0" hidden="1"/>
    </xf>
    <xf numFmtId="2" fontId="1" fillId="16" borderId="0" xfId="0" applyNumberFormat="1" applyFont="1" applyFill="1" applyAlignment="1" applyProtection="1">
      <alignment horizontal="right" vertical="center" indent="1"/>
      <protection locked="0"/>
    </xf>
    <xf numFmtId="1" fontId="0" fillId="0" borderId="10" xfId="0" applyNumberFormat="1" applyBorder="1" applyProtection="1">
      <protection locked="0" hidden="1"/>
    </xf>
    <xf numFmtId="165" fontId="0" fillId="0" borderId="10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right" indent="1"/>
      <protection hidden="1"/>
    </xf>
    <xf numFmtId="1" fontId="0" fillId="0" borderId="0" xfId="0" applyNumberFormat="1" applyAlignment="1" applyProtection="1">
      <alignment horizontal="right" indent="1"/>
      <protection hidden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" fillId="0" borderId="0" xfId="0" applyFont="1"/>
    <xf numFmtId="0" fontId="27" fillId="0" borderId="0" xfId="0" applyFont="1"/>
    <xf numFmtId="0" fontId="47" fillId="0" borderId="0" xfId="0" applyFont="1" applyAlignment="1">
      <alignment horizontal="justify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31" fillId="0" borderId="11" xfId="0" applyFont="1" applyBorder="1"/>
    <xf numFmtId="0" fontId="32" fillId="17" borderId="25" xfId="0" applyFont="1" applyFill="1" applyBorder="1"/>
    <xf numFmtId="0" fontId="29" fillId="17" borderId="21" xfId="0" applyFont="1" applyFill="1" applyBorder="1"/>
    <xf numFmtId="0" fontId="27" fillId="17" borderId="21" xfId="0" applyFont="1" applyFill="1" applyBorder="1"/>
    <xf numFmtId="0" fontId="32" fillId="17" borderId="21" xfId="0" applyFont="1" applyFill="1" applyBorder="1" applyAlignment="1">
      <alignment horizontal="right" indent="1"/>
    </xf>
    <xf numFmtId="0" fontId="32" fillId="17" borderId="26" xfId="0" applyFont="1" applyFill="1" applyBorder="1"/>
    <xf numFmtId="0" fontId="31" fillId="0" borderId="11" xfId="0" applyFont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7" fillId="17" borderId="20" xfId="0" applyFont="1" applyFill="1" applyBorder="1" applyAlignment="1">
      <alignment vertical="center"/>
    </xf>
    <xf numFmtId="1" fontId="1" fillId="17" borderId="20" xfId="0" applyNumberFormat="1" applyFont="1" applyFill="1" applyBorder="1" applyAlignment="1">
      <alignment horizontal="right" vertical="center" indent="1"/>
    </xf>
    <xf numFmtId="0" fontId="1" fillId="17" borderId="2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4" xfId="0" applyFont="1" applyBorder="1"/>
    <xf numFmtId="0" fontId="1" fillId="0" borderId="14" xfId="0" applyFont="1" applyBorder="1"/>
    <xf numFmtId="0" fontId="31" fillId="0" borderId="12" xfId="0" applyFont="1" applyBorder="1"/>
    <xf numFmtId="0" fontId="1" fillId="0" borderId="24" xfId="0" applyFont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45" fillId="0" borderId="0" xfId="0" applyFont="1"/>
    <xf numFmtId="0" fontId="1" fillId="0" borderId="0" xfId="0" applyFont="1" applyAlignment="1">
      <alignment horizontal="right" vertical="center" indent="1"/>
    </xf>
    <xf numFmtId="164" fontId="1" fillId="17" borderId="0" xfId="0" applyNumberFormat="1" applyFont="1" applyFill="1" applyAlignment="1">
      <alignment horizontal="right" indent="1"/>
    </xf>
    <xf numFmtId="0" fontId="1" fillId="17" borderId="0" xfId="0" applyFont="1" applyFill="1"/>
    <xf numFmtId="0" fontId="42" fillId="0" borderId="0" xfId="0" applyFont="1"/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31" fillId="0" borderId="13" xfId="0" applyFont="1" applyBorder="1"/>
    <xf numFmtId="0" fontId="35" fillId="0" borderId="0" xfId="0" applyFont="1"/>
    <xf numFmtId="0" fontId="31" fillId="0" borderId="0" xfId="0" applyFont="1"/>
    <xf numFmtId="0" fontId="31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7" xfId="0" applyNumberFormat="1" applyFont="1" applyBorder="1" applyAlignment="1">
      <alignment horizontal="right" vertical="center" indent="5"/>
    </xf>
    <xf numFmtId="0" fontId="31" fillId="0" borderId="16" xfId="0" applyFont="1" applyBorder="1"/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2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1" fillId="0" borderId="23" xfId="0" applyFont="1" applyBorder="1"/>
    <xf numFmtId="0" fontId="32" fillId="0" borderId="13" xfId="0" applyFont="1" applyBorder="1"/>
    <xf numFmtId="0" fontId="3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0" borderId="0" xfId="0" applyFont="1" applyAlignment="1">
      <alignment horizontal="right" indent="1"/>
    </xf>
    <xf numFmtId="0" fontId="1" fillId="17" borderId="0" xfId="0" applyFont="1" applyFill="1" applyAlignment="1">
      <alignment horizontal="right" indent="1"/>
    </xf>
    <xf numFmtId="1" fontId="1" fillId="17" borderId="0" xfId="0" applyNumberFormat="1" applyFont="1" applyFill="1" applyAlignment="1">
      <alignment horizontal="right" indent="1"/>
    </xf>
    <xf numFmtId="0" fontId="1" fillId="0" borderId="22" xfId="0" applyFont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0" fontId="0" fillId="0" borderId="23" xfId="0" applyBorder="1"/>
    <xf numFmtId="0" fontId="0" fillId="0" borderId="11" xfId="0" applyBorder="1"/>
    <xf numFmtId="0" fontId="2" fillId="0" borderId="13" xfId="0" applyFont="1" applyBorder="1" applyAlignment="1">
      <alignment horizontal="left" vertical="top"/>
    </xf>
    <xf numFmtId="0" fontId="1" fillId="0" borderId="0" xfId="0" applyFont="1" applyAlignment="1">
      <alignment horizontal="right" indent="2"/>
    </xf>
    <xf numFmtId="0" fontId="1" fillId="16" borderId="0" xfId="0" applyFont="1" applyFill="1" applyAlignment="1">
      <alignment vertical="center"/>
    </xf>
    <xf numFmtId="0" fontId="32" fillId="17" borderId="29" xfId="0" applyFont="1" applyFill="1" applyBorder="1"/>
    <xf numFmtId="0" fontId="28" fillId="17" borderId="21" xfId="0" applyFont="1" applyFill="1" applyBorder="1"/>
    <xf numFmtId="0" fontId="32" fillId="17" borderId="21" xfId="0" applyFont="1" applyFill="1" applyBorder="1"/>
    <xf numFmtId="164" fontId="32" fillId="17" borderId="21" xfId="0" applyNumberFormat="1" applyFont="1" applyFill="1" applyBorder="1" applyAlignment="1">
      <alignment horizontal="right" indent="1"/>
    </xf>
    <xf numFmtId="0" fontId="1" fillId="17" borderId="30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2" fontId="1" fillId="17" borderId="0" xfId="0" applyNumberFormat="1" applyFont="1" applyFill="1" applyAlignment="1">
      <alignment horizontal="right" vertical="center" indent="1"/>
    </xf>
    <xf numFmtId="0" fontId="1" fillId="16" borderId="0" xfId="0" applyFont="1" applyFill="1" applyAlignment="1" applyProtection="1">
      <alignment horizontal="right" vertical="center" indent="1"/>
      <protection locked="0"/>
    </xf>
    <xf numFmtId="0" fontId="46" fillId="0" borderId="0" xfId="0" applyFont="1"/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2" fontId="45" fillId="0" borderId="0" xfId="0" applyNumberFormat="1" applyFont="1" applyAlignment="1" applyProtection="1">
      <alignment horizontal="left"/>
      <protection hidden="1"/>
    </xf>
    <xf numFmtId="0" fontId="36" fillId="0" borderId="0" xfId="0" applyFont="1"/>
    <xf numFmtId="2" fontId="0" fillId="0" borderId="10" xfId="0" applyNumberFormat="1" applyBorder="1" applyProtection="1">
      <protection locked="0" hidden="1"/>
    </xf>
    <xf numFmtId="0" fontId="49" fillId="0" borderId="0" xfId="0" applyFont="1" applyAlignment="1">
      <alignment vertical="top"/>
    </xf>
    <xf numFmtId="0" fontId="0" fillId="0" borderId="0" xfId="0" applyAlignment="1">
      <alignment vertical="top"/>
    </xf>
    <xf numFmtId="49" fontId="32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51" fillId="0" borderId="0" xfId="0" applyFont="1"/>
    <xf numFmtId="0" fontId="1" fillId="0" borderId="15" xfId="0" applyFont="1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2" fontId="1" fillId="16" borderId="0" xfId="0" applyNumberFormat="1" applyFont="1" applyFill="1" applyAlignment="1" applyProtection="1">
      <alignment vertical="center"/>
      <protection locked="0"/>
    </xf>
    <xf numFmtId="2" fontId="1" fillId="17" borderId="0" xfId="0" applyNumberFormat="1" applyFont="1" applyFill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34" xfId="0" applyNumberFormat="1" applyBorder="1" applyAlignment="1" applyProtection="1">
      <alignment horizontal="right" indent="2"/>
      <protection hidden="1"/>
    </xf>
    <xf numFmtId="0" fontId="0" fillId="0" borderId="35" xfId="0" applyBorder="1" applyProtection="1">
      <protection hidden="1"/>
    </xf>
    <xf numFmtId="2" fontId="0" fillId="0" borderId="35" xfId="0" applyNumberFormat="1" applyBorder="1" applyAlignment="1" applyProtection="1">
      <alignment horizontal="right"/>
      <protection hidden="1"/>
    </xf>
    <xf numFmtId="2" fontId="0" fillId="0" borderId="36" xfId="0" applyNumberFormat="1" applyBorder="1" applyAlignment="1" applyProtection="1">
      <alignment horizontal="right" indent="2"/>
      <protection hidden="1"/>
    </xf>
    <xf numFmtId="2" fontId="0" fillId="0" borderId="37" xfId="0" applyNumberFormat="1" applyBorder="1" applyAlignment="1" applyProtection="1">
      <alignment horizontal="right" indent="1"/>
      <protection hidden="1"/>
    </xf>
    <xf numFmtId="2" fontId="0" fillId="0" borderId="38" xfId="0" applyNumberFormat="1" applyBorder="1" applyAlignment="1" applyProtection="1">
      <alignment horizontal="right"/>
      <protection hidden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vertical="top"/>
    </xf>
    <xf numFmtId="1" fontId="1" fillId="16" borderId="0" xfId="0" applyNumberFormat="1" applyFont="1" applyFill="1" applyAlignment="1" applyProtection="1">
      <alignment horizontal="right" indent="1"/>
      <protection locked="0"/>
    </xf>
    <xf numFmtId="2" fontId="1" fillId="17" borderId="0" xfId="0" applyNumberFormat="1" applyFont="1" applyFill="1" applyAlignment="1">
      <alignment horizontal="right" indent="1"/>
    </xf>
    <xf numFmtId="1" fontId="0" fillId="0" borderId="34" xfId="0" applyNumberFormat="1" applyBorder="1" applyAlignment="1" applyProtection="1">
      <alignment horizontal="right" indent="2"/>
      <protection hidden="1"/>
    </xf>
    <xf numFmtId="1" fontId="0" fillId="0" borderId="35" xfId="0" applyNumberFormat="1" applyBorder="1" applyAlignment="1" applyProtection="1">
      <alignment horizontal="right"/>
      <protection hidden="1"/>
    </xf>
    <xf numFmtId="1" fontId="0" fillId="0" borderId="36" xfId="0" applyNumberFormat="1" applyBorder="1" applyAlignment="1" applyProtection="1">
      <alignment horizontal="right" indent="2"/>
      <protection hidden="1"/>
    </xf>
    <xf numFmtId="1" fontId="0" fillId="0" borderId="37" xfId="0" applyNumberFormat="1" applyBorder="1" applyAlignment="1" applyProtection="1">
      <alignment horizontal="right" indent="1"/>
      <protection hidden="1"/>
    </xf>
    <xf numFmtId="1" fontId="0" fillId="0" borderId="38" xfId="0" applyNumberFormat="1" applyBorder="1" applyAlignment="1" applyProtection="1">
      <alignment horizontal="right"/>
      <protection hidden="1"/>
    </xf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168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indent="1"/>
    </xf>
    <xf numFmtId="3" fontId="1" fillId="16" borderId="15" xfId="0" applyNumberFormat="1" applyFont="1" applyFill="1" applyBorder="1" applyAlignment="1" applyProtection="1">
      <alignment horizontal="right" vertical="center" indent="3"/>
      <protection locked="0"/>
    </xf>
    <xf numFmtId="3" fontId="1" fillId="16" borderId="18" xfId="0" applyNumberFormat="1" applyFont="1" applyFill="1" applyBorder="1" applyAlignment="1" applyProtection="1">
      <alignment horizontal="right" vertical="center" indent="3"/>
      <protection locked="0"/>
    </xf>
    <xf numFmtId="3" fontId="1" fillId="17" borderId="15" xfId="0" applyNumberFormat="1" applyFont="1" applyFill="1" applyBorder="1" applyAlignment="1">
      <alignment horizontal="center" vertical="center"/>
    </xf>
    <xf numFmtId="3" fontId="1" fillId="17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17" borderId="22" xfId="0" applyNumberFormat="1" applyFont="1" applyFill="1" applyBorder="1" applyAlignment="1">
      <alignment horizontal="center" vertical="center"/>
    </xf>
    <xf numFmtId="3" fontId="1" fillId="17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16" borderId="0" xfId="0" applyFont="1" applyFill="1" applyAlignment="1" applyProtection="1">
      <alignment horizontal="left" vertical="center"/>
      <protection locked="0"/>
    </xf>
    <xf numFmtId="0" fontId="1" fillId="16" borderId="11" xfId="0" applyFont="1" applyFill="1" applyBorder="1" applyAlignment="1" applyProtection="1">
      <alignment horizontal="left" vertical="center"/>
      <protection locked="0"/>
    </xf>
    <xf numFmtId="14" fontId="1" fillId="16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3" fontId="1" fillId="16" borderId="15" xfId="0" applyNumberFormat="1" applyFont="1" applyFill="1" applyBorder="1" applyAlignment="1" applyProtection="1">
      <alignment horizontal="center" vertical="center"/>
      <protection locked="0"/>
    </xf>
    <xf numFmtId="3" fontId="1" fillId="16" borderId="18" xfId="0" applyNumberFormat="1" applyFont="1" applyFill="1" applyBorder="1" applyAlignment="1" applyProtection="1">
      <alignment horizontal="center" vertical="center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Versickerungsvolumen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Berechnung_Versickerung!$I$31:$I$32</c:f>
              <c:strCache>
                <c:ptCount val="2"/>
                <c:pt idx="0">
                  <c:v>Vers. 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F-4E34-95C8-3F09DF6E4E04}"/>
            </c:ext>
          </c:extLst>
        </c:ser>
        <c:ser>
          <c:idx val="0"/>
          <c:order val="1"/>
          <c:tx>
            <c:strRef>
              <c:f>Berechnung_Versickerung!$G$31:$G$32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F-4E34-95C8-3F09DF6E4E04}"/>
            </c:ext>
          </c:extLst>
        </c:ser>
        <c:ser>
          <c:idx val="1"/>
          <c:order val="2"/>
          <c:tx>
            <c:strRef>
              <c:f>Berechnung_Versickerung!$H$31:$H$32</c:f>
              <c:strCache>
                <c:ptCount val="2"/>
                <c:pt idx="0">
                  <c:v>versickerbares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F-4E34-95C8-3F09DF6E4E04}"/>
            </c:ext>
          </c:extLst>
        </c:ser>
        <c:ser>
          <c:idx val="3"/>
          <c:order val="3"/>
          <c:tx>
            <c:strRef>
              <c:f>Berechnung_Versickerung!$H$30</c:f>
              <c:strCache>
                <c:ptCount val="1"/>
                <c:pt idx="0">
                  <c:v>erforderliches Vers.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Berechnung_Versickerung!$B$30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Berechnung_Versickerung!$I$30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F-4E34-95C8-3F09DF6E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>
            <c:manualLayout>
              <c:xMode val="edge"/>
              <c:yMode val="edge"/>
              <c:x val="0.39527224271312206"/>
              <c:y val="0.760350418818854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Retentionsvolumen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8528933883264"/>
          <c:y val="0.1647736819330145"/>
          <c:w val="0.78329883764529429"/>
          <c:h val="0.43406710752992672"/>
        </c:manualLayout>
      </c:layout>
      <c:scatterChart>
        <c:scatterStyle val="lineMarker"/>
        <c:varyColors val="0"/>
        <c:ser>
          <c:idx val="2"/>
          <c:order val="0"/>
          <c:tx>
            <c:strRef>
              <c:f>Berechnung_Retention!$I$31:$I$32</c:f>
              <c:strCache>
                <c:ptCount val="2"/>
                <c:pt idx="0">
                  <c:v>Ret_Volumen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0-49CB-9027-FBB7353CB359}"/>
            </c:ext>
          </c:extLst>
        </c:ser>
        <c:ser>
          <c:idx val="0"/>
          <c:order val="1"/>
          <c:tx>
            <c:strRef>
              <c:f>Berechnung_Retention!$G$31:$G$32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0-49CB-9027-FBB7353CB359}"/>
            </c:ext>
          </c:extLst>
        </c:ser>
        <c:ser>
          <c:idx val="1"/>
          <c:order val="2"/>
          <c:tx>
            <c:strRef>
              <c:f>Berechnung_Retention!$H$31:$H$32</c:f>
              <c:strCache>
                <c:ptCount val="2"/>
                <c:pt idx="0">
                  <c:v>ableitbares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0-49CB-9027-FBB7353CB359}"/>
            </c:ext>
          </c:extLst>
        </c:ser>
        <c:ser>
          <c:idx val="3"/>
          <c:order val="3"/>
          <c:tx>
            <c:strRef>
              <c:f>Berechnung_Retention!$H$30</c:f>
              <c:strCache>
                <c:ptCount val="1"/>
                <c:pt idx="0">
                  <c:v>erforderliches Ret.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Berechnung_Retention!$B$30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Berechnung_Retention!$I$30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0-49CB-9027-FBB7353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7" dropStyle="combo" dx="22" fmlaLink="Berechnung_Versickerung!$B$9" fmlaRange="Berechnung_Versickerung!$H$9:$H$25" noThreeD="1" sel="1" val="0"/>
</file>

<file path=xl/ctrlProps/ctrlProp2.xml><?xml version="1.0" encoding="utf-8"?>
<formControlPr xmlns="http://schemas.microsoft.com/office/spreadsheetml/2009/9/main" objectType="Drop" dropLines="4" dropStyle="combo" dx="22" fmlaLink="Berechnung_Versickerung!$B$15" fmlaRange="Berechnung_Versickerung!$K$9:$L$12" noThreeD="1" sel="1" val="0"/>
</file>

<file path=xl/ctrlProps/ctrlProp3.xml><?xml version="1.0" encoding="utf-8"?>
<formControlPr xmlns="http://schemas.microsoft.com/office/spreadsheetml/2009/9/main" objectType="Drop" dropLines="17" dropStyle="combo" dx="22" fmlaLink="Berechnung_Retention!$B$9" fmlaRange="Berechnung_Retention!$I$9:$I$25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7</xdr:row>
          <xdr:rowOff>0</xdr:rowOff>
        </xdr:from>
        <xdr:to>
          <xdr:col>5</xdr:col>
          <xdr:colOff>9525</xdr:colOff>
          <xdr:row>8</xdr:row>
          <xdr:rowOff>9525</xdr:rowOff>
        </xdr:to>
        <xdr:sp macro="" textlink="">
          <xdr:nvSpPr>
            <xdr:cNvPr id="5122" name="Drop Down 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55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331305</xdr:colOff>
      <xdr:row>1</xdr:row>
      <xdr:rowOff>1</xdr:rowOff>
    </xdr:from>
    <xdr:to>
      <xdr:col>14</xdr:col>
      <xdr:colOff>281609</xdr:colOff>
      <xdr:row>7</xdr:row>
      <xdr:rowOff>115803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696" y="182218"/>
          <a:ext cx="977348" cy="11594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51</xdr:row>
          <xdr:rowOff>180975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5351" name="Drop Down 6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1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57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331305</xdr:colOff>
      <xdr:row>1</xdr:row>
      <xdr:rowOff>1</xdr:rowOff>
    </xdr:from>
    <xdr:to>
      <xdr:col>14</xdr:col>
      <xdr:colOff>281609</xdr:colOff>
      <xdr:row>7</xdr:row>
      <xdr:rowOff>115803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080" y="180976"/>
          <a:ext cx="979004" cy="1154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53577</xdr:colOff>
      <xdr:row>4</xdr:row>
      <xdr:rowOff>11905</xdr:rowOff>
    </xdr:from>
    <xdr:to>
      <xdr:col>7</xdr:col>
      <xdr:colOff>718771</xdr:colOff>
      <xdr:row>17</xdr:row>
      <xdr:rowOff>7832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2"/>
        <a:stretch/>
      </xdr:blipFill>
      <xdr:spPr>
        <a:xfrm>
          <a:off x="53577" y="761999"/>
          <a:ext cx="5439600" cy="22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29767</xdr:rowOff>
    </xdr:from>
    <xdr:to>
      <xdr:col>8</xdr:col>
      <xdr:colOff>10350</xdr:colOff>
      <xdr:row>32</xdr:row>
      <xdr:rowOff>122590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" y="3571876"/>
          <a:ext cx="5439600" cy="221808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36</xdr:row>
      <xdr:rowOff>11906</xdr:rowOff>
    </xdr:from>
    <xdr:to>
      <xdr:col>7</xdr:col>
      <xdr:colOff>742585</xdr:colOff>
      <xdr:row>50</xdr:row>
      <xdr:rowOff>21459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91" y="6399609"/>
          <a:ext cx="5439600" cy="2259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197643</xdr:rowOff>
    </xdr:from>
    <xdr:to>
      <xdr:col>8</xdr:col>
      <xdr:colOff>190500</xdr:colOff>
      <xdr:row>18</xdr:row>
      <xdr:rowOff>58550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5331"/>
          <a:ext cx="5726906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45245</xdr:colOff>
      <xdr:row>37</xdr:row>
      <xdr:rowOff>9525</xdr:rowOff>
    </xdr:from>
    <xdr:to>
      <xdr:col>7</xdr:col>
      <xdr:colOff>711863</xdr:colOff>
      <xdr:row>52</xdr:row>
      <xdr:rowOff>100650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5" y="6557963"/>
          <a:ext cx="5441024" cy="25021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190500</xdr:rowOff>
    </xdr:from>
    <xdr:to>
      <xdr:col>8</xdr:col>
      <xdr:colOff>141601</xdr:colOff>
      <xdr:row>34</xdr:row>
      <xdr:rowOff>176850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724275"/>
          <a:ext cx="5628001" cy="25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29</xdr:row>
      <xdr:rowOff>114300</xdr:rowOff>
    </xdr:from>
    <xdr:to>
      <xdr:col>13</xdr:col>
      <xdr:colOff>295275</xdr:colOff>
      <xdr:row>56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rot="18136280">
          <a:off x="11401425" y="7553325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66674</xdr:colOff>
      <xdr:row>33</xdr:row>
      <xdr:rowOff>57149</xdr:rowOff>
    </xdr:from>
    <xdr:to>
      <xdr:col>19</xdr:col>
      <xdr:colOff>342899</xdr:colOff>
      <xdr:row>60</xdr:row>
      <xdr:rowOff>95249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 rot="18136280">
          <a:off x="15573374" y="8143874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38098</xdr:colOff>
      <xdr:row>79</xdr:row>
      <xdr:rowOff>95249</xdr:rowOff>
    </xdr:from>
    <xdr:to>
      <xdr:col>19</xdr:col>
      <xdr:colOff>314323</xdr:colOff>
      <xdr:row>106</xdr:row>
      <xdr:rowOff>133349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 rot="18136280">
          <a:off x="15544798" y="15630524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19050</xdr:colOff>
      <xdr:row>135</xdr:row>
      <xdr:rowOff>47625</xdr:rowOff>
    </xdr:from>
    <xdr:to>
      <xdr:col>19</xdr:col>
      <xdr:colOff>295275</xdr:colOff>
      <xdr:row>162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 rot="18136280">
          <a:off x="15525750" y="24650700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18</xdr:col>
      <xdr:colOff>885825</xdr:colOff>
      <xdr:row>216</xdr:row>
      <xdr:rowOff>152400</xdr:rowOff>
    </xdr:from>
    <xdr:to>
      <xdr:col>19</xdr:col>
      <xdr:colOff>266700</xdr:colOff>
      <xdr:row>244</xdr:row>
      <xdr:rowOff>28575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 rot="18136280">
          <a:off x="15497175" y="37871400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723901</xdr:colOff>
      <xdr:row>29</xdr:row>
      <xdr:rowOff>152400</xdr:rowOff>
    </xdr:from>
    <xdr:to>
      <xdr:col>13</xdr:col>
      <xdr:colOff>238126</xdr:colOff>
      <xdr:row>57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 rot="18136280">
          <a:off x="11201401" y="7610475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18</xdr:col>
      <xdr:colOff>866776</xdr:colOff>
      <xdr:row>35</xdr:row>
      <xdr:rowOff>0</xdr:rowOff>
    </xdr:from>
    <xdr:to>
      <xdr:col>19</xdr:col>
      <xdr:colOff>247651</xdr:colOff>
      <xdr:row>62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 rot="18136280">
          <a:off x="15335251" y="8429625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19050</xdr:colOff>
      <xdr:row>84</xdr:row>
      <xdr:rowOff>104774</xdr:rowOff>
    </xdr:from>
    <xdr:to>
      <xdr:col>19</xdr:col>
      <xdr:colOff>295275</xdr:colOff>
      <xdr:row>111</xdr:row>
      <xdr:rowOff>142874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 rot="18136280">
          <a:off x="15382875" y="16468724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9525</xdr:colOff>
      <xdr:row>175</xdr:row>
      <xdr:rowOff>47626</xdr:rowOff>
    </xdr:from>
    <xdr:to>
      <xdr:col>19</xdr:col>
      <xdr:colOff>285750</xdr:colOff>
      <xdr:row>202</xdr:row>
      <xdr:rowOff>85726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 rot="18136280">
          <a:off x="15373350" y="31146751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  <xdr:twoCellAnchor>
    <xdr:from>
      <xdr:col>19</xdr:col>
      <xdr:colOff>38099</xdr:colOff>
      <xdr:row>233</xdr:row>
      <xdr:rowOff>76200</xdr:rowOff>
    </xdr:from>
    <xdr:to>
      <xdr:col>19</xdr:col>
      <xdr:colOff>314324</xdr:colOff>
      <xdr:row>260</xdr:row>
      <xdr:rowOff>114300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 rot="18136280">
          <a:off x="15401924" y="40566975"/>
          <a:ext cx="4410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800">
              <a:solidFill>
                <a:srgbClr val="FF0000"/>
              </a:solidFill>
            </a:rPr>
            <a:t>nicht verwendet</a:t>
          </a:r>
          <a:r>
            <a:rPr lang="de-CH" sz="1800" baseline="0">
              <a:solidFill>
                <a:srgbClr val="FF0000"/>
              </a:solidFill>
            </a:rPr>
            <a:t> in Altstätten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01%20IT\Retention_Versickerung\VS_RET_Tool_AVA32_ohne_Passw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Versickerungsanlage"/>
      <sheetName val="Retentionsanlage"/>
      <sheetName val="Beispiele Versickerung"/>
      <sheetName val="Beispiele Retention"/>
      <sheetName val="Berechnung_Versickerung"/>
      <sheetName val="Berechnung_Retention"/>
    </sheetNames>
    <sheetDataSet>
      <sheetData sheetId="0" refreshError="1"/>
      <sheetData sheetId="1">
        <row r="6">
          <cell r="C6" t="str">
            <v>Eggersriet</v>
          </cell>
        </row>
      </sheetData>
      <sheetData sheetId="2">
        <row r="6">
          <cell r="C6" t="str">
            <v>Rehetobel</v>
          </cell>
        </row>
      </sheetData>
      <sheetData sheetId="3" refreshError="1"/>
      <sheetData sheetId="4" refreshError="1"/>
      <sheetData sheetId="5">
        <row r="277">
          <cell r="I277" t="str">
            <v>Gemeinde wählen</v>
          </cell>
        </row>
        <row r="278">
          <cell r="I278" t="str">
            <v>Eggersriet</v>
          </cell>
        </row>
        <row r="279">
          <cell r="I279" t="str">
            <v>Goldach</v>
          </cell>
        </row>
        <row r="280">
          <cell r="I280" t="str">
            <v>Grub AR</v>
          </cell>
        </row>
        <row r="281">
          <cell r="I281" t="str">
            <v>Heiden</v>
          </cell>
        </row>
        <row r="282">
          <cell r="I282" t="str">
            <v>Lutzenberg</v>
          </cell>
        </row>
        <row r="283">
          <cell r="I283" t="str">
            <v>Rehetobel</v>
          </cell>
        </row>
        <row r="284">
          <cell r="I284" t="str">
            <v>Rheineck</v>
          </cell>
        </row>
        <row r="285">
          <cell r="I285" t="str">
            <v>Rorschach</v>
          </cell>
        </row>
        <row r="286">
          <cell r="I286" t="str">
            <v>Rorschacherberg</v>
          </cell>
        </row>
        <row r="287">
          <cell r="I287" t="str">
            <v>Speicher</v>
          </cell>
        </row>
        <row r="288">
          <cell r="I288" t="str">
            <v>St. Margrethen</v>
          </cell>
        </row>
        <row r="289">
          <cell r="I289" t="str">
            <v>Thal</v>
          </cell>
        </row>
        <row r="290">
          <cell r="I290" t="str">
            <v>Trogen</v>
          </cell>
        </row>
        <row r="291">
          <cell r="I291" t="str">
            <v>Untereggen</v>
          </cell>
        </row>
        <row r="292">
          <cell r="I292" t="str">
            <v>Wald</v>
          </cell>
        </row>
        <row r="293">
          <cell r="I293" t="str">
            <v>Walzenhausen</v>
          </cell>
        </row>
        <row r="294">
          <cell r="I294" t="str">
            <v>Wolfhalden</v>
          </cell>
        </row>
      </sheetData>
      <sheetData sheetId="6">
        <row r="279">
          <cell r="I279" t="str">
            <v>Gemeinde wählen</v>
          </cell>
        </row>
        <row r="280">
          <cell r="I280" t="str">
            <v>Eggersriet</v>
          </cell>
        </row>
        <row r="281">
          <cell r="I281" t="str">
            <v>Goldach</v>
          </cell>
        </row>
        <row r="282">
          <cell r="I282" t="str">
            <v>Grub AR</v>
          </cell>
        </row>
        <row r="283">
          <cell r="I283" t="str">
            <v>Heiden</v>
          </cell>
        </row>
        <row r="284">
          <cell r="I284" t="str">
            <v>Lutzenberg</v>
          </cell>
        </row>
        <row r="285">
          <cell r="I285" t="str">
            <v>Rehetobel</v>
          </cell>
        </row>
        <row r="286">
          <cell r="I286" t="str">
            <v>Rheineck</v>
          </cell>
        </row>
        <row r="287">
          <cell r="I287" t="str">
            <v>Rorschach</v>
          </cell>
        </row>
        <row r="288">
          <cell r="I288" t="str">
            <v>Rorschacherberg</v>
          </cell>
        </row>
        <row r="289">
          <cell r="I289" t="str">
            <v>Speicher</v>
          </cell>
        </row>
        <row r="290">
          <cell r="I290" t="str">
            <v>St. Margrethen</v>
          </cell>
        </row>
        <row r="291">
          <cell r="I291" t="str">
            <v>Thal</v>
          </cell>
        </row>
        <row r="292">
          <cell r="I292" t="str">
            <v>Trogen</v>
          </cell>
        </row>
        <row r="293">
          <cell r="I293" t="str">
            <v>Untereggen</v>
          </cell>
        </row>
        <row r="294">
          <cell r="I294" t="str">
            <v>Wald</v>
          </cell>
        </row>
        <row r="295">
          <cell r="I295" t="str">
            <v>Walzenhausen</v>
          </cell>
        </row>
        <row r="296">
          <cell r="I296" t="str">
            <v>Wolfhalden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9CED-6FB9-46CD-80E3-3901251E89E8}">
  <dimension ref="A2:O39"/>
  <sheetViews>
    <sheetView workbookViewId="0">
      <selection activeCell="F1" sqref="F1"/>
    </sheetView>
  </sheetViews>
  <sheetFormatPr baseColWidth="10" defaultRowHeight="12.75"/>
  <cols>
    <col min="1" max="1" width="27.5703125" customWidth="1"/>
    <col min="2" max="2" width="2.28515625" customWidth="1"/>
    <col min="6" max="6" width="27.7109375" customWidth="1"/>
  </cols>
  <sheetData>
    <row r="2" spans="1:15" ht="18">
      <c r="A2" s="160" t="s">
        <v>154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ht="15">
      <c r="A4" s="162" t="s">
        <v>155</v>
      </c>
      <c r="B4" s="163" t="s">
        <v>156</v>
      </c>
      <c r="C4" s="164" t="s">
        <v>157</v>
      </c>
      <c r="D4" s="164"/>
      <c r="E4" s="164"/>
      <c r="F4" s="164"/>
      <c r="G4" s="164"/>
      <c r="H4" s="161"/>
      <c r="I4" s="161"/>
      <c r="J4" s="161"/>
      <c r="K4" s="161"/>
      <c r="L4" s="161"/>
      <c r="M4" s="161"/>
      <c r="N4" s="161"/>
      <c r="O4" s="161"/>
    </row>
    <row r="5" spans="1:15" ht="15">
      <c r="A5" s="162"/>
      <c r="B5" s="163"/>
      <c r="C5" s="164" t="s">
        <v>158</v>
      </c>
      <c r="D5" s="164"/>
      <c r="E5" s="164"/>
      <c r="F5" s="164"/>
      <c r="G5" s="164"/>
      <c r="H5" s="161"/>
      <c r="I5" s="161"/>
      <c r="J5" s="161"/>
      <c r="K5" s="161"/>
      <c r="L5" s="161"/>
      <c r="M5" s="161"/>
      <c r="N5" s="161"/>
      <c r="O5" s="161"/>
    </row>
    <row r="6" spans="1:15" ht="15">
      <c r="A6" s="165"/>
      <c r="B6" s="163" t="s">
        <v>156</v>
      </c>
      <c r="C6" s="164" t="s">
        <v>159</v>
      </c>
      <c r="D6" s="164"/>
      <c r="E6" s="164"/>
      <c r="F6" s="164"/>
      <c r="G6" s="164"/>
      <c r="H6" s="161"/>
      <c r="I6" s="161"/>
      <c r="J6" s="161"/>
      <c r="K6" s="161"/>
      <c r="L6" s="161"/>
      <c r="M6" s="161"/>
      <c r="N6" s="161"/>
      <c r="O6" s="161"/>
    </row>
    <row r="7" spans="1:15" ht="15.75">
      <c r="A7" s="165"/>
      <c r="B7" s="163" t="s">
        <v>156</v>
      </c>
      <c r="C7" s="164" t="s">
        <v>160</v>
      </c>
      <c r="D7" s="164"/>
      <c r="E7" s="164"/>
      <c r="F7" s="164"/>
      <c r="G7" s="164"/>
      <c r="H7" s="161"/>
      <c r="I7" s="161"/>
      <c r="J7" s="161"/>
      <c r="K7" s="161"/>
      <c r="L7" s="161"/>
      <c r="M7" s="161"/>
      <c r="N7" s="161"/>
      <c r="O7" s="161"/>
    </row>
    <row r="8" spans="1:15" ht="15">
      <c r="A8" s="165"/>
      <c r="B8" s="164"/>
      <c r="C8" s="164" t="s">
        <v>161</v>
      </c>
      <c r="D8" s="164"/>
      <c r="E8" s="164"/>
      <c r="F8" s="164"/>
      <c r="G8" s="164"/>
      <c r="H8" s="161"/>
      <c r="I8" s="161"/>
      <c r="J8" s="161"/>
      <c r="K8" s="161"/>
      <c r="L8" s="161"/>
      <c r="M8" s="161"/>
      <c r="N8" s="161"/>
      <c r="O8" s="161"/>
    </row>
    <row r="9" spans="1:15" ht="15">
      <c r="A9" s="165"/>
      <c r="B9" s="186" t="s">
        <v>156</v>
      </c>
      <c r="C9" s="164" t="s">
        <v>189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1:15" ht="15">
      <c r="A10" s="165"/>
      <c r="B10" s="161"/>
      <c r="C10" s="164" t="s">
        <v>190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</row>
    <row r="11" spans="1:15" ht="15">
      <c r="A11" s="161"/>
      <c r="B11" s="161"/>
      <c r="C11" s="164" t="s">
        <v>191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1:15" ht="15">
      <c r="A12" s="161"/>
      <c r="B12" s="161"/>
      <c r="C12" s="164" t="s">
        <v>192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</row>
    <row r="13" spans="1:15" ht="15">
      <c r="A13" s="161"/>
      <c r="B13" s="161"/>
      <c r="C13" s="164" t="s">
        <v>193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</row>
    <row r="14" spans="1:15" ht="15">
      <c r="A14" s="165"/>
      <c r="B14" s="164"/>
      <c r="C14" s="164"/>
      <c r="D14" s="164"/>
      <c r="E14" s="164"/>
      <c r="F14" s="164"/>
      <c r="G14" s="164"/>
      <c r="H14" s="161"/>
      <c r="I14" s="161"/>
      <c r="J14" s="161"/>
      <c r="K14" s="161"/>
      <c r="L14" s="161"/>
      <c r="M14" s="161"/>
      <c r="N14" s="161"/>
      <c r="O14" s="161"/>
    </row>
    <row r="15" spans="1:15" ht="15">
      <c r="A15" s="162" t="s">
        <v>162</v>
      </c>
      <c r="B15" s="163" t="s">
        <v>156</v>
      </c>
      <c r="C15" s="164" t="s">
        <v>163</v>
      </c>
      <c r="D15" s="164"/>
      <c r="E15" s="164"/>
      <c r="F15" s="164"/>
      <c r="G15" s="164"/>
      <c r="H15" s="161"/>
      <c r="I15" s="161"/>
      <c r="J15" s="161"/>
      <c r="K15" s="161"/>
      <c r="L15" s="161"/>
      <c r="M15" s="161"/>
      <c r="N15" s="161"/>
      <c r="O15" s="161"/>
    </row>
    <row r="16" spans="1:15" ht="15">
      <c r="A16" s="165"/>
      <c r="B16" s="164"/>
      <c r="C16" s="164"/>
      <c r="D16" s="164"/>
      <c r="E16" s="164"/>
      <c r="F16" s="164"/>
      <c r="G16" s="164"/>
      <c r="H16" s="161"/>
      <c r="I16" s="161"/>
      <c r="J16" s="161"/>
      <c r="K16" s="161"/>
      <c r="L16" s="161"/>
      <c r="M16" s="161"/>
      <c r="N16" s="161"/>
      <c r="O16" s="161"/>
    </row>
    <row r="17" spans="1:15" ht="15">
      <c r="A17" s="162" t="s">
        <v>164</v>
      </c>
      <c r="B17" s="163" t="s">
        <v>156</v>
      </c>
      <c r="C17" s="164" t="s">
        <v>165</v>
      </c>
      <c r="D17" s="164"/>
      <c r="E17" s="164"/>
      <c r="F17" s="164"/>
      <c r="G17" s="164"/>
      <c r="H17" s="161"/>
      <c r="I17" s="161"/>
      <c r="J17" s="161"/>
      <c r="K17" s="161"/>
      <c r="L17" s="161"/>
      <c r="M17" s="161"/>
      <c r="N17" s="161"/>
      <c r="O17" s="161"/>
    </row>
    <row r="18" spans="1:15" ht="15">
      <c r="A18" s="162"/>
      <c r="B18" s="163"/>
      <c r="C18" s="164" t="s">
        <v>166</v>
      </c>
      <c r="D18" s="164"/>
      <c r="E18" s="164"/>
      <c r="F18" s="164"/>
      <c r="G18" s="164"/>
      <c r="H18" s="166"/>
      <c r="I18" s="161"/>
      <c r="J18" s="161"/>
      <c r="K18" s="161"/>
      <c r="L18" s="161"/>
      <c r="M18" s="161"/>
      <c r="N18" s="161"/>
      <c r="O18" s="161"/>
    </row>
    <row r="19" spans="1:15" ht="15">
      <c r="A19" s="162"/>
      <c r="B19" s="163"/>
      <c r="C19" s="164" t="s">
        <v>167</v>
      </c>
      <c r="D19" s="164"/>
      <c r="E19" s="164"/>
      <c r="F19" s="164"/>
      <c r="G19" s="164"/>
      <c r="H19" s="161"/>
      <c r="I19" s="161"/>
      <c r="J19" s="161"/>
      <c r="K19" s="161"/>
      <c r="L19" s="161"/>
      <c r="M19" s="161"/>
      <c r="N19" s="161"/>
      <c r="O19" s="161"/>
    </row>
    <row r="20" spans="1:15" ht="15">
      <c r="A20" s="162"/>
      <c r="B20" s="163"/>
      <c r="C20" s="164" t="s">
        <v>187</v>
      </c>
      <c r="D20" s="164"/>
      <c r="E20" s="164"/>
      <c r="F20" s="164"/>
      <c r="G20" s="164"/>
      <c r="H20" s="161"/>
      <c r="I20" s="161"/>
      <c r="J20" s="161"/>
      <c r="K20" s="161"/>
      <c r="L20" s="161"/>
      <c r="M20" s="161"/>
      <c r="N20" s="161"/>
      <c r="O20" s="161"/>
    </row>
    <row r="21" spans="1:15" ht="15">
      <c r="A21" s="162"/>
      <c r="B21" s="163"/>
      <c r="C21" s="164" t="s">
        <v>168</v>
      </c>
      <c r="D21" s="164"/>
      <c r="E21" s="164"/>
      <c r="F21" s="164"/>
      <c r="G21" s="164"/>
      <c r="H21" s="161"/>
      <c r="I21" s="161"/>
      <c r="J21" s="161"/>
      <c r="K21" s="161"/>
      <c r="L21" s="161"/>
      <c r="M21" s="161"/>
      <c r="N21" s="161"/>
      <c r="O21" s="161"/>
    </row>
    <row r="22" spans="1:15" ht="15">
      <c r="A22" s="162"/>
      <c r="B22" s="163"/>
      <c r="C22" s="164" t="s">
        <v>169</v>
      </c>
      <c r="D22" s="164"/>
      <c r="E22" s="164"/>
      <c r="F22" s="164"/>
      <c r="G22" s="164"/>
      <c r="H22" s="161"/>
      <c r="I22" s="161"/>
      <c r="J22" s="161"/>
      <c r="K22" s="161"/>
      <c r="L22" s="161"/>
      <c r="M22" s="161"/>
      <c r="N22" s="161"/>
      <c r="O22" s="161"/>
    </row>
    <row r="23" spans="1:15" ht="15">
      <c r="A23" s="162"/>
      <c r="B23" s="163"/>
      <c r="C23" s="164" t="s">
        <v>170</v>
      </c>
      <c r="D23" s="164"/>
      <c r="E23" s="164"/>
      <c r="F23" s="164"/>
      <c r="G23" s="164"/>
      <c r="H23" s="161"/>
      <c r="I23" s="161"/>
      <c r="J23" s="161"/>
      <c r="K23" s="161"/>
      <c r="L23" s="161"/>
      <c r="M23" s="161"/>
      <c r="N23" s="161"/>
      <c r="O23" s="161"/>
    </row>
    <row r="24" spans="1:15" ht="15">
      <c r="A24" s="165"/>
      <c r="B24" s="163" t="s">
        <v>156</v>
      </c>
      <c r="C24" s="164" t="s">
        <v>171</v>
      </c>
      <c r="D24" s="164"/>
      <c r="E24" s="164"/>
      <c r="F24" s="164"/>
      <c r="G24" s="164"/>
      <c r="H24" s="161"/>
      <c r="I24" s="161"/>
      <c r="J24" s="161"/>
      <c r="K24" s="161"/>
      <c r="L24" s="161"/>
      <c r="M24" s="161"/>
      <c r="N24" s="161"/>
      <c r="O24" s="161"/>
    </row>
    <row r="25" spans="1:15" ht="15">
      <c r="A25" s="165"/>
      <c r="B25" s="164"/>
      <c r="C25" s="164" t="s">
        <v>172</v>
      </c>
      <c r="D25" s="164"/>
      <c r="E25" s="164"/>
      <c r="F25" s="164"/>
      <c r="G25" s="164"/>
      <c r="H25" s="161"/>
      <c r="I25" s="161"/>
      <c r="J25" s="161"/>
      <c r="K25" s="161"/>
      <c r="L25" s="161"/>
      <c r="M25" s="161"/>
      <c r="N25" s="161"/>
      <c r="O25" s="161"/>
    </row>
    <row r="26" spans="1:15" ht="15">
      <c r="A26" s="165"/>
      <c r="B26" s="164"/>
      <c r="C26" s="164" t="s">
        <v>173</v>
      </c>
      <c r="D26" s="164"/>
      <c r="E26" s="164"/>
      <c r="F26" s="164"/>
      <c r="G26" s="164"/>
      <c r="H26" s="161"/>
      <c r="I26" s="161"/>
      <c r="J26" s="161"/>
      <c r="K26" s="161"/>
      <c r="L26" s="161"/>
      <c r="M26" s="161"/>
      <c r="N26" s="161"/>
      <c r="O26" s="161"/>
    </row>
    <row r="27" spans="1:15" ht="15">
      <c r="A27" s="165"/>
      <c r="B27" s="161"/>
      <c r="C27" s="164" t="s">
        <v>174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</row>
    <row r="28" spans="1:15" ht="15">
      <c r="A28" s="165"/>
      <c r="B28" s="161"/>
      <c r="C28" s="164" t="s">
        <v>175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</row>
    <row r="29" spans="1:15" ht="15">
      <c r="A29" s="161"/>
      <c r="B29" s="161"/>
      <c r="C29" s="164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1:15" ht="15">
      <c r="A30" s="161"/>
      <c r="B30" s="161"/>
      <c r="C30" s="164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</row>
    <row r="31" spans="1:1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</row>
    <row r="32" spans="1:1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</row>
    <row r="33" spans="1:1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</row>
    <row r="34" spans="1:1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</row>
    <row r="35" spans="1:1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  <row r="36" spans="1:1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1:1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1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</sheetData>
  <sheetProtection algorithmName="SHA-512" hashValue="nh8DT+xdl0DcIC7a5xE71PkgZt/oJA9e5MIZjXR0856Az72883Nld0TMOSpaa7GhU3RSYU9zKzW9uAsPpyil6A==" saltValue="gwgMrU6cpzexxjU3/GiMbA==" spinCount="100000" sheet="1" objects="1" scenarios="1" selectLockedCells="1"/>
  <pageMargins left="0.70866141732283472" right="0.4724409448818898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9776-43F9-429E-A0BC-613C13F4F28E}">
  <sheetPr>
    <pageSetUpPr fitToPage="1"/>
  </sheetPr>
  <dimension ref="A1:O72"/>
  <sheetViews>
    <sheetView showGridLines="0" tabSelected="1" zoomScaleNormal="100" workbookViewId="0">
      <selection activeCell="C7" sqref="C7:E7"/>
    </sheetView>
  </sheetViews>
  <sheetFormatPr baseColWidth="10" defaultColWidth="11.42578125" defaultRowHeight="12.75"/>
  <cols>
    <col min="1" max="4" width="7.7109375" style="5" customWidth="1"/>
    <col min="5" max="5" width="8.140625" style="5" customWidth="1"/>
    <col min="6" max="15" width="7.7109375" style="5" customWidth="1"/>
    <col min="16" max="16384" width="11.42578125" style="5"/>
  </cols>
  <sheetData>
    <row r="1" spans="1:15" ht="14.2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/>
      <c r="O1"/>
    </row>
    <row r="2" spans="1:15" ht="20.25">
      <c r="A2" s="219" t="str">
        <f>CONCATENATE("Dimensionierung von Versickerungsanlagen ",Berechnung_Retention!A2)</f>
        <v>Dimensionierung von Versickerungsanlagen V 3.2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/>
      <c r="O2"/>
    </row>
    <row r="3" spans="1:15" ht="14.25" customHeight="1">
      <c r="A3" s="136"/>
      <c r="B3" s="137"/>
      <c r="C3" s="137"/>
      <c r="D3" s="104"/>
      <c r="E3" s="137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38"/>
      <c r="B4" s="139"/>
      <c r="C4" s="139"/>
      <c r="D4" s="139"/>
      <c r="E4" s="139"/>
      <c r="F4" s="140"/>
      <c r="G4" s="140"/>
      <c r="H4" s="140"/>
      <c r="I4" s="140"/>
      <c r="J4" s="140"/>
      <c r="K4" s="140"/>
      <c r="L4" s="141"/>
      <c r="M4"/>
      <c r="N4"/>
      <c r="O4"/>
    </row>
    <row r="5" spans="1:15" ht="14.25" customHeight="1">
      <c r="A5" s="220" t="s">
        <v>34</v>
      </c>
      <c r="B5" s="221"/>
      <c r="C5" s="137"/>
      <c r="D5" s="137"/>
      <c r="E5" s="137"/>
      <c r="F5"/>
      <c r="G5"/>
      <c r="H5"/>
      <c r="I5"/>
      <c r="J5"/>
      <c r="K5"/>
      <c r="L5" s="142"/>
      <c r="M5"/>
      <c r="N5"/>
      <c r="O5"/>
    </row>
    <row r="6" spans="1:15" ht="14.25" customHeight="1">
      <c r="A6" s="214" t="s">
        <v>19</v>
      </c>
      <c r="B6" s="215"/>
      <c r="C6" s="215" t="s">
        <v>138</v>
      </c>
      <c r="D6" s="215"/>
      <c r="E6" s="215"/>
      <c r="F6"/>
      <c r="G6" s="82" t="s">
        <v>0</v>
      </c>
      <c r="H6" s="82"/>
      <c r="I6" s="216"/>
      <c r="J6" s="216"/>
      <c r="K6" s="216"/>
      <c r="L6" s="217"/>
      <c r="M6"/>
      <c r="N6"/>
      <c r="O6"/>
    </row>
    <row r="7" spans="1:15" s="6" customFormat="1" ht="14.25" customHeight="1">
      <c r="A7" s="214" t="s">
        <v>42</v>
      </c>
      <c r="B7" s="215"/>
      <c r="C7" s="216"/>
      <c r="D7" s="216"/>
      <c r="E7" s="216"/>
      <c r="F7"/>
      <c r="G7" s="82" t="s">
        <v>4</v>
      </c>
      <c r="H7" s="82"/>
      <c r="I7" s="216"/>
      <c r="J7" s="216"/>
      <c r="K7" s="216"/>
      <c r="L7" s="217"/>
      <c r="M7"/>
      <c r="N7" s="135"/>
      <c r="O7" s="135"/>
    </row>
    <row r="8" spans="1:15" s="7" customFormat="1" ht="14.25" customHeight="1">
      <c r="A8" s="214" t="s">
        <v>43</v>
      </c>
      <c r="B8" s="215"/>
      <c r="C8" s="94">
        <f ca="1">OFFSET(Berechnung_Versickerung!L8,Berechnung_Versickerung!B9,0)</f>
        <v>5</v>
      </c>
      <c r="D8" s="94"/>
      <c r="E8" s="94"/>
      <c r="F8"/>
      <c r="G8" s="82" t="s">
        <v>5</v>
      </c>
      <c r="H8" s="82"/>
      <c r="I8" s="216"/>
      <c r="J8" s="216"/>
      <c r="K8" s="216"/>
      <c r="L8" s="217"/>
      <c r="M8"/>
      <c r="N8" s="105"/>
      <c r="O8" s="105"/>
    </row>
    <row r="9" spans="1:15" s="8" customFormat="1" ht="14.25" customHeight="1">
      <c r="A9" s="214" t="s">
        <v>33</v>
      </c>
      <c r="B9" s="215"/>
      <c r="C9" s="218"/>
      <c r="D9" s="216"/>
      <c r="E9" s="216"/>
      <c r="F9"/>
      <c r="G9" s="82" t="s">
        <v>32</v>
      </c>
      <c r="H9" s="82"/>
      <c r="I9" s="216"/>
      <c r="J9" s="216"/>
      <c r="K9" s="216"/>
      <c r="L9" s="217"/>
      <c r="M9"/>
      <c r="N9" s="107"/>
      <c r="O9" s="107"/>
    </row>
    <row r="10" spans="1:15" s="7" customFormat="1" ht="5.0999999999999996" customHeight="1">
      <c r="A10" s="109"/>
      <c r="B10" s="110"/>
      <c r="C10" s="111"/>
      <c r="D10" s="111"/>
      <c r="E10" s="111"/>
      <c r="F10" s="110"/>
      <c r="G10" s="110"/>
      <c r="H10" s="110"/>
      <c r="I10" s="110"/>
      <c r="J10" s="110"/>
      <c r="K10" s="110"/>
      <c r="L10" s="92"/>
      <c r="M10" s="105"/>
      <c r="N10" s="105"/>
      <c r="O10" s="105"/>
    </row>
    <row r="11" spans="1:15" s="7" customFormat="1" ht="9.9499999999999993" customHeight="1">
      <c r="A11" s="105"/>
      <c r="B11" s="105"/>
      <c r="C11" s="112"/>
      <c r="D11" s="112"/>
      <c r="E11" s="112"/>
      <c r="F11" s="105"/>
      <c r="G11" s="105"/>
      <c r="H11" s="105"/>
      <c r="I11" s="105"/>
      <c r="J11" s="105"/>
      <c r="K11" s="105"/>
      <c r="L11" s="105"/>
      <c r="M11"/>
      <c r="N11"/>
      <c r="O11"/>
    </row>
    <row r="12" spans="1:15" s="7" customFormat="1" ht="9.9499999999999993" customHeight="1">
      <c r="A12" s="113"/>
      <c r="B12" s="114"/>
      <c r="C12" s="115"/>
      <c r="D12" s="115"/>
      <c r="E12" s="115"/>
      <c r="F12" s="114"/>
      <c r="G12" s="114"/>
      <c r="H12" s="114"/>
      <c r="I12" s="114"/>
      <c r="J12" s="114"/>
      <c r="K12" s="114"/>
      <c r="L12" s="114"/>
      <c r="M12" s="114"/>
      <c r="N12" s="114"/>
      <c r="O12" s="116"/>
    </row>
    <row r="13" spans="1:15" s="7" customFormat="1" ht="15.75">
      <c r="A13" s="117" t="s">
        <v>41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206" t="s">
        <v>67</v>
      </c>
      <c r="L13" s="206"/>
      <c r="M13" s="134" t="s">
        <v>65</v>
      </c>
      <c r="N13" s="206" t="s">
        <v>64</v>
      </c>
      <c r="O13" s="207"/>
    </row>
    <row r="14" spans="1:15" s="7" customFormat="1" ht="6" customHeight="1">
      <c r="A14" s="103"/>
      <c r="B14" s="104"/>
      <c r="C14" s="104"/>
      <c r="D14" s="105"/>
      <c r="E14" s="105"/>
      <c r="F14" s="105"/>
      <c r="G14" s="105"/>
      <c r="H14" s="105"/>
      <c r="I14" s="105"/>
      <c r="J14" s="105"/>
      <c r="K14" s="210" t="s">
        <v>68</v>
      </c>
      <c r="L14" s="210"/>
      <c r="M14" s="210" t="s">
        <v>66</v>
      </c>
      <c r="N14" s="210" t="s">
        <v>68</v>
      </c>
      <c r="O14" s="212"/>
    </row>
    <row r="15" spans="1:15" s="7" customFormat="1" ht="14.45" customHeight="1">
      <c r="A15" s="131" t="s">
        <v>11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211"/>
      <c r="L15" s="211"/>
      <c r="M15" s="211"/>
      <c r="N15" s="211"/>
      <c r="O15" s="213"/>
    </row>
    <row r="16" spans="1:15" s="7" customFormat="1" ht="14.45" customHeight="1">
      <c r="A16" s="194" t="s">
        <v>35</v>
      </c>
      <c r="B16" s="195"/>
      <c r="C16" s="195"/>
      <c r="D16" s="195"/>
      <c r="E16" s="195"/>
      <c r="F16" s="195"/>
      <c r="G16" s="195"/>
      <c r="H16" s="195"/>
      <c r="I16" s="195"/>
      <c r="J16" s="196"/>
      <c r="K16" s="202"/>
      <c r="L16" s="203"/>
      <c r="M16" s="66">
        <v>1</v>
      </c>
      <c r="N16" s="208" t="str">
        <f>IF(ISNUMBER(K16),K16*M16,"")</f>
        <v/>
      </c>
      <c r="O16" s="209"/>
    </row>
    <row r="17" spans="1:15" s="7" customFormat="1" ht="14.45" customHeight="1">
      <c r="A17" s="194" t="s">
        <v>17</v>
      </c>
      <c r="B17" s="195"/>
      <c r="C17" s="195"/>
      <c r="D17" s="195"/>
      <c r="E17" s="195"/>
      <c r="F17" s="195"/>
      <c r="G17" s="195"/>
      <c r="H17" s="195"/>
      <c r="I17" s="195"/>
      <c r="J17" s="196"/>
      <c r="K17" s="202"/>
      <c r="L17" s="203"/>
      <c r="M17" s="66">
        <v>1</v>
      </c>
      <c r="N17" s="208" t="str">
        <f t="shared" ref="N17:N22" si="0">IF(ISNUMBER(K17),K17*M17,"")</f>
        <v/>
      </c>
      <c r="O17" s="209"/>
    </row>
    <row r="18" spans="1:15" s="7" customFormat="1" ht="14.45" customHeight="1">
      <c r="A18" s="194" t="s">
        <v>44</v>
      </c>
      <c r="B18" s="195"/>
      <c r="C18" s="195"/>
      <c r="D18" s="195"/>
      <c r="E18" s="195"/>
      <c r="F18" s="195"/>
      <c r="G18" s="195"/>
      <c r="H18" s="195"/>
      <c r="I18" s="195"/>
      <c r="J18" s="196"/>
      <c r="K18" s="202"/>
      <c r="L18" s="203"/>
      <c r="M18" s="66">
        <v>0.7</v>
      </c>
      <c r="N18" s="208" t="str">
        <f t="shared" si="0"/>
        <v/>
      </c>
      <c r="O18" s="209"/>
    </row>
    <row r="19" spans="1:15" s="7" customFormat="1" ht="14.45" customHeight="1">
      <c r="A19" s="194" t="s">
        <v>50</v>
      </c>
      <c r="B19" s="195"/>
      <c r="C19" s="195"/>
      <c r="D19" s="195"/>
      <c r="E19" s="195"/>
      <c r="F19" s="195"/>
      <c r="G19" s="195"/>
      <c r="H19" s="195"/>
      <c r="I19" s="195"/>
      <c r="J19" s="196"/>
      <c r="K19" s="202"/>
      <c r="L19" s="203"/>
      <c r="M19" s="66">
        <v>0.4</v>
      </c>
      <c r="N19" s="208" t="str">
        <f t="shared" si="0"/>
        <v/>
      </c>
      <c r="O19" s="209"/>
    </row>
    <row r="20" spans="1:15" s="7" customFormat="1" ht="14.45" customHeight="1">
      <c r="A20" s="194" t="s">
        <v>135</v>
      </c>
      <c r="B20" s="195"/>
      <c r="C20" s="195"/>
      <c r="D20" s="195"/>
      <c r="E20" s="195"/>
      <c r="F20" s="195"/>
      <c r="G20" s="195"/>
      <c r="H20" s="195"/>
      <c r="I20" s="195"/>
      <c r="J20" s="196"/>
      <c r="K20" s="202"/>
      <c r="L20" s="203"/>
      <c r="M20" s="66">
        <v>0.2</v>
      </c>
      <c r="N20" s="208" t="str">
        <f t="shared" si="0"/>
        <v/>
      </c>
      <c r="O20" s="209"/>
    </row>
    <row r="21" spans="1:15" s="7" customFormat="1" ht="14.45" customHeight="1">
      <c r="A21" s="194" t="s">
        <v>8</v>
      </c>
      <c r="B21" s="195"/>
      <c r="C21" s="195"/>
      <c r="D21" s="195"/>
      <c r="E21" s="195"/>
      <c r="F21" s="195"/>
      <c r="G21" s="195"/>
      <c r="H21" s="195"/>
      <c r="I21" s="195"/>
      <c r="J21" s="196"/>
      <c r="K21" s="202"/>
      <c r="L21" s="203"/>
      <c r="M21" s="66">
        <v>0.8</v>
      </c>
      <c r="N21" s="208" t="str">
        <f t="shared" si="0"/>
        <v/>
      </c>
      <c r="O21" s="209"/>
    </row>
    <row r="22" spans="1:15" s="7" customFormat="1" ht="14.45" customHeight="1">
      <c r="A22" s="194" t="s">
        <v>9</v>
      </c>
      <c r="B22" s="195"/>
      <c r="C22" s="195"/>
      <c r="D22" s="195"/>
      <c r="E22" s="195"/>
      <c r="F22" s="195"/>
      <c r="G22" s="195"/>
      <c r="H22" s="195"/>
      <c r="I22" s="195"/>
      <c r="J22" s="196"/>
      <c r="K22" s="202"/>
      <c r="L22" s="203"/>
      <c r="M22" s="66">
        <v>1</v>
      </c>
      <c r="N22" s="204" t="str">
        <f t="shared" si="0"/>
        <v/>
      </c>
      <c r="O22" s="205"/>
    </row>
    <row r="23" spans="1:15" s="7" customFormat="1" ht="6.9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28"/>
      <c r="M23" s="129"/>
      <c r="N23" s="128"/>
      <c r="O23" s="130"/>
    </row>
    <row r="24" spans="1:15" s="7" customFormat="1" ht="14.45" customHeight="1">
      <c r="A24" s="131" t="s">
        <v>38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</row>
    <row r="25" spans="1:15" s="7" customFormat="1" ht="14.45" customHeight="1">
      <c r="A25" s="194" t="s">
        <v>39</v>
      </c>
      <c r="B25" s="195"/>
      <c r="C25" s="195"/>
      <c r="D25" s="195"/>
      <c r="E25" s="195"/>
      <c r="F25" s="195"/>
      <c r="G25" s="195"/>
      <c r="H25" s="195"/>
      <c r="I25" s="195"/>
      <c r="J25" s="196"/>
      <c r="K25" s="202"/>
      <c r="L25" s="203"/>
      <c r="M25" s="66">
        <v>1</v>
      </c>
      <c r="N25" s="204" t="str">
        <f t="shared" ref="N25:N33" si="1">IF(ISNUMBER(K25),K25*M25,"")</f>
        <v/>
      </c>
      <c r="O25" s="205"/>
    </row>
    <row r="26" spans="1:15" s="7" customFormat="1" ht="14.45" customHeight="1">
      <c r="A26" s="194" t="s">
        <v>12</v>
      </c>
      <c r="B26" s="195"/>
      <c r="C26" s="195"/>
      <c r="D26" s="195"/>
      <c r="E26" s="195"/>
      <c r="F26" s="195"/>
      <c r="G26" s="195"/>
      <c r="H26" s="195"/>
      <c r="I26" s="195"/>
      <c r="J26" s="196"/>
      <c r="K26" s="202"/>
      <c r="L26" s="203"/>
      <c r="M26" s="66">
        <v>0.6</v>
      </c>
      <c r="N26" s="204" t="str">
        <f t="shared" si="1"/>
        <v/>
      </c>
      <c r="O26" s="205"/>
    </row>
    <row r="27" spans="1:15" s="7" customFormat="1" ht="14.45" customHeight="1">
      <c r="A27" s="194" t="s">
        <v>45</v>
      </c>
      <c r="B27" s="195"/>
      <c r="C27" s="195"/>
      <c r="D27" s="195"/>
      <c r="E27" s="195"/>
      <c r="F27" s="195"/>
      <c r="G27" s="195"/>
      <c r="H27" s="195"/>
      <c r="I27" s="195"/>
      <c r="J27" s="196"/>
      <c r="K27" s="202"/>
      <c r="L27" s="203"/>
      <c r="M27" s="66">
        <v>0.8</v>
      </c>
      <c r="N27" s="204" t="str">
        <f t="shared" si="1"/>
        <v/>
      </c>
      <c r="O27" s="205"/>
    </row>
    <row r="28" spans="1:15" s="7" customFormat="1" ht="14.45" customHeight="1">
      <c r="A28" s="194" t="s">
        <v>46</v>
      </c>
      <c r="B28" s="195"/>
      <c r="C28" s="195"/>
      <c r="D28" s="195"/>
      <c r="E28" s="195"/>
      <c r="F28" s="195"/>
      <c r="G28" s="195"/>
      <c r="H28" s="195"/>
      <c r="I28" s="195"/>
      <c r="J28" s="196"/>
      <c r="K28" s="202"/>
      <c r="L28" s="203"/>
      <c r="M28" s="66">
        <v>0.5</v>
      </c>
      <c r="N28" s="204" t="str">
        <f t="shared" si="1"/>
        <v/>
      </c>
      <c r="O28" s="205"/>
    </row>
    <row r="29" spans="1:15" s="7" customFormat="1" ht="14.45" customHeight="1">
      <c r="A29" s="194" t="s">
        <v>47</v>
      </c>
      <c r="B29" s="195"/>
      <c r="C29" s="195"/>
      <c r="D29" s="195"/>
      <c r="E29" s="195"/>
      <c r="F29" s="195"/>
      <c r="G29" s="195"/>
      <c r="H29" s="195"/>
      <c r="I29" s="195"/>
      <c r="J29" s="196"/>
      <c r="K29" s="202"/>
      <c r="L29" s="203"/>
      <c r="M29" s="66">
        <v>0.2</v>
      </c>
      <c r="N29" s="204" t="str">
        <f t="shared" si="1"/>
        <v/>
      </c>
      <c r="O29" s="205"/>
    </row>
    <row r="30" spans="1:15" s="7" customFormat="1" ht="14.45" customHeight="1">
      <c r="A30" s="194" t="s">
        <v>48</v>
      </c>
      <c r="B30" s="195"/>
      <c r="C30" s="195"/>
      <c r="D30" s="195"/>
      <c r="E30" s="195"/>
      <c r="F30" s="195"/>
      <c r="G30" s="195"/>
      <c r="H30" s="195"/>
      <c r="I30" s="195"/>
      <c r="J30" s="196"/>
      <c r="K30" s="202"/>
      <c r="L30" s="203"/>
      <c r="M30" s="66">
        <v>0.2</v>
      </c>
      <c r="N30" s="204" t="str">
        <f t="shared" si="1"/>
        <v/>
      </c>
      <c r="O30" s="205"/>
    </row>
    <row r="31" spans="1:15" s="7" customFormat="1" ht="14.45" customHeight="1">
      <c r="A31" s="194" t="s">
        <v>49</v>
      </c>
      <c r="B31" s="195"/>
      <c r="C31" s="195"/>
      <c r="D31" s="195"/>
      <c r="E31" s="195"/>
      <c r="F31" s="195"/>
      <c r="G31" s="195"/>
      <c r="H31" s="195"/>
      <c r="I31" s="195"/>
      <c r="J31" s="196"/>
      <c r="K31" s="202"/>
      <c r="L31" s="203"/>
      <c r="M31" s="66">
        <v>0.6</v>
      </c>
      <c r="N31" s="204" t="str">
        <f t="shared" si="1"/>
        <v/>
      </c>
      <c r="O31" s="205"/>
    </row>
    <row r="32" spans="1:15" s="7" customFormat="1" ht="14.45" customHeight="1">
      <c r="A32" s="194" t="s">
        <v>18</v>
      </c>
      <c r="B32" s="195"/>
      <c r="C32" s="195"/>
      <c r="D32" s="195"/>
      <c r="E32" s="195"/>
      <c r="F32" s="195"/>
      <c r="G32" s="195"/>
      <c r="H32" s="195"/>
      <c r="I32" s="195"/>
      <c r="J32" s="196"/>
      <c r="K32" s="202"/>
      <c r="L32" s="203"/>
      <c r="M32" s="66">
        <v>0.3</v>
      </c>
      <c r="N32" s="204" t="str">
        <f t="shared" si="1"/>
        <v/>
      </c>
      <c r="O32" s="205"/>
    </row>
    <row r="33" spans="1:15" s="7" customFormat="1" ht="14.45" customHeight="1">
      <c r="A33" s="194" t="s">
        <v>36</v>
      </c>
      <c r="B33" s="195"/>
      <c r="C33" s="195"/>
      <c r="D33" s="195"/>
      <c r="E33" s="195"/>
      <c r="F33" s="195"/>
      <c r="G33" s="195"/>
      <c r="H33" s="195"/>
      <c r="I33" s="195"/>
      <c r="J33" s="196"/>
      <c r="K33" s="202"/>
      <c r="L33" s="203"/>
      <c r="M33" s="66">
        <v>0.2</v>
      </c>
      <c r="N33" s="204" t="str">
        <f t="shared" si="1"/>
        <v/>
      </c>
      <c r="O33" s="205"/>
    </row>
    <row r="34" spans="1:15" s="7" customFormat="1" ht="6.95" customHeight="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8"/>
      <c r="L34" s="128"/>
      <c r="M34" s="129"/>
      <c r="N34" s="128"/>
      <c r="O34" s="130"/>
    </row>
    <row r="35" spans="1:15" s="7" customFormat="1" ht="14.45" customHeight="1">
      <c r="A35" s="131" t="s">
        <v>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</row>
    <row r="36" spans="1:15" s="7" customFormat="1" ht="14.45" customHeight="1">
      <c r="A36" s="194" t="s">
        <v>10</v>
      </c>
      <c r="B36" s="195"/>
      <c r="C36" s="195"/>
      <c r="D36" s="195"/>
      <c r="E36" s="195"/>
      <c r="F36" s="195"/>
      <c r="G36" s="195"/>
      <c r="H36" s="195"/>
      <c r="I36" s="195"/>
      <c r="J36" s="196"/>
      <c r="K36" s="202"/>
      <c r="L36" s="203"/>
      <c r="M36" s="66">
        <v>0</v>
      </c>
      <c r="N36" s="204" t="str">
        <f t="shared" ref="N36:N37" si="2">IF(ISNUMBER(K36),K36*M36,"")</f>
        <v/>
      </c>
      <c r="O36" s="205"/>
    </row>
    <row r="37" spans="1:15" s="7" customFormat="1" ht="14.45" customHeight="1">
      <c r="A37" s="194" t="s">
        <v>137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02"/>
      <c r="L37" s="203"/>
      <c r="M37" s="66">
        <v>0.1</v>
      </c>
      <c r="N37" s="204" t="str">
        <f t="shared" si="2"/>
        <v/>
      </c>
      <c r="O37" s="205"/>
    </row>
    <row r="38" spans="1:15" s="7" customFormat="1" ht="6.95" customHeight="1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128"/>
      <c r="M38" s="129"/>
      <c r="N38" s="128"/>
      <c r="O38" s="130"/>
    </row>
    <row r="39" spans="1:15" s="7" customFormat="1" ht="14.45" customHeight="1">
      <c r="A39" s="131" t="s">
        <v>40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3"/>
    </row>
    <row r="40" spans="1:15" s="7" customFormat="1" ht="14.4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9"/>
      <c r="K40" s="202"/>
      <c r="L40" s="203"/>
      <c r="M40" s="23"/>
      <c r="N40" s="204" t="str">
        <f t="shared" ref="N40:N42" si="3">IF(ISNUMBER(K40),K40*M40,"")</f>
        <v/>
      </c>
      <c r="O40" s="205"/>
    </row>
    <row r="41" spans="1:15" s="7" customFormat="1" ht="14.4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9"/>
      <c r="K41" s="202"/>
      <c r="L41" s="203"/>
      <c r="M41" s="23"/>
      <c r="N41" s="204" t="str">
        <f t="shared" si="3"/>
        <v/>
      </c>
      <c r="O41" s="205"/>
    </row>
    <row r="42" spans="1:15" s="7" customFormat="1" ht="14.45" customHeight="1">
      <c r="A42" s="197"/>
      <c r="B42" s="198"/>
      <c r="C42" s="198"/>
      <c r="D42" s="198"/>
      <c r="E42" s="198"/>
      <c r="F42" s="198"/>
      <c r="G42" s="198"/>
      <c r="H42" s="198"/>
      <c r="I42" s="198"/>
      <c r="J42" s="199"/>
      <c r="K42" s="202"/>
      <c r="L42" s="203"/>
      <c r="M42" s="23"/>
      <c r="N42" s="204" t="str">
        <f t="shared" si="3"/>
        <v/>
      </c>
      <c r="O42" s="205"/>
    </row>
    <row r="43" spans="1:15" s="7" customFormat="1" ht="6" customHeight="1">
      <c r="A43" s="103"/>
      <c r="B43" s="104"/>
      <c r="C43" s="105"/>
      <c r="D43" s="105"/>
      <c r="E43" s="105"/>
      <c r="F43" s="105"/>
      <c r="G43" s="105"/>
      <c r="H43" s="105"/>
      <c r="I43" s="105"/>
      <c r="J43" s="105"/>
      <c r="K43" s="104"/>
      <c r="L43" s="105"/>
      <c r="M43" s="105"/>
      <c r="N43" s="105"/>
      <c r="O43" s="69"/>
    </row>
    <row r="44" spans="1:15" s="8" customFormat="1" ht="14.45" customHeight="1">
      <c r="A44" s="106"/>
      <c r="B44" s="107"/>
      <c r="C44" s="107"/>
      <c r="D44" s="107"/>
      <c r="E44" s="107"/>
      <c r="F44" s="107"/>
      <c r="G44" s="107"/>
      <c r="H44" s="107"/>
      <c r="I44" s="206" t="s">
        <v>88</v>
      </c>
      <c r="J44" s="207"/>
      <c r="K44" s="204">
        <f>SUM(K16:L22,K25:L33,K36:L37,K40:L42)</f>
        <v>0</v>
      </c>
      <c r="L44" s="205"/>
      <c r="M44" s="108"/>
      <c r="N44" s="204">
        <f>SUM(N16:O22,N25:O33,N36:O37,N40:O42)</f>
        <v>0</v>
      </c>
      <c r="O44" s="205"/>
    </row>
    <row r="45" spans="1:15" s="7" customFormat="1" ht="5.0999999999999996" customHeight="1">
      <c r="A45" s="109"/>
      <c r="B45" s="110"/>
      <c r="C45" s="111"/>
      <c r="D45" s="111"/>
      <c r="E45" s="111"/>
      <c r="F45" s="110"/>
      <c r="G45" s="110"/>
      <c r="H45" s="110"/>
      <c r="I45" s="110"/>
      <c r="J45" s="110"/>
      <c r="K45" s="110"/>
      <c r="L45" s="110"/>
      <c r="M45" s="110"/>
      <c r="N45" s="110"/>
      <c r="O45" s="92"/>
    </row>
    <row r="46" spans="1:15" s="7" customFormat="1" ht="9.9499999999999993" customHeight="1">
      <c r="A46" s="105"/>
      <c r="B46" s="105"/>
      <c r="C46" s="112"/>
      <c r="D46" s="112"/>
      <c r="E46" s="112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s="7" customFormat="1" ht="9.9499999999999993" customHeight="1">
      <c r="A47" s="113"/>
      <c r="B47" s="114"/>
      <c r="C47" s="115"/>
      <c r="D47" s="115"/>
      <c r="E47" s="115"/>
      <c r="F47" s="114"/>
      <c r="G47" s="114"/>
      <c r="H47" s="114"/>
      <c r="I47" s="114"/>
      <c r="J47" s="114"/>
      <c r="K47" s="114"/>
      <c r="L47" s="114"/>
      <c r="M47" s="114"/>
      <c r="N47" s="114"/>
      <c r="O47" s="116"/>
    </row>
    <row r="48" spans="1:15" s="7" customFormat="1" ht="14.45" customHeight="1">
      <c r="A48" s="117" t="s">
        <v>122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68"/>
      <c r="L48" s="68"/>
      <c r="M48" s="118"/>
      <c r="N48" s="68"/>
      <c r="O48" s="119"/>
    </row>
    <row r="49" spans="1:15" s="7" customFormat="1" ht="14.45" customHeight="1">
      <c r="A49" s="120"/>
      <c r="B49" s="121"/>
      <c r="C49" s="122"/>
      <c r="D49" s="122"/>
      <c r="E49" s="105"/>
      <c r="F49" s="105"/>
      <c r="G49" s="105"/>
      <c r="H49" s="105"/>
      <c r="I49" s="105"/>
      <c r="J49" s="63"/>
      <c r="K49" s="105"/>
      <c r="L49" s="105"/>
      <c r="M49" s="105"/>
      <c r="N49" s="105"/>
      <c r="O49" s="69"/>
    </row>
    <row r="50" spans="1:15" s="7" customFormat="1" ht="14.45" customHeight="1">
      <c r="A50" s="102" t="s">
        <v>57</v>
      </c>
      <c r="B50" s="68"/>
      <c r="C50" s="99">
        <v>10</v>
      </c>
      <c r="D50" s="99" t="s">
        <v>185</v>
      </c>
      <c r="E50" s="100"/>
      <c r="F50" s="63"/>
      <c r="G50" s="123"/>
      <c r="H50" s="123"/>
      <c r="I50" s="63"/>
      <c r="J50" s="63" t="s">
        <v>51</v>
      </c>
      <c r="K50" s="63"/>
      <c r="L50" s="124">
        <f>IF(F53=0,"---",IF(G54=0,"---",Berechnung_Versickerung!B30))</f>
        <v>0</v>
      </c>
      <c r="M50" s="99" t="s">
        <v>55</v>
      </c>
      <c r="N50" s="154" t="str">
        <f>IF(L50="---","",IF(L50&gt;=120,"&gt; 120 min !!!",""))</f>
        <v/>
      </c>
      <c r="O50" s="69"/>
    </row>
    <row r="51" spans="1:15" s="7" customFormat="1" ht="14.45" customHeight="1">
      <c r="A51" s="68"/>
      <c r="B51" s="68"/>
      <c r="C51" s="55"/>
      <c r="D51" s="55"/>
      <c r="E51" s="55"/>
      <c r="F51" s="63"/>
      <c r="G51" s="123"/>
      <c r="H51" s="123"/>
      <c r="I51" s="63"/>
      <c r="J51" s="63" t="s">
        <v>52</v>
      </c>
      <c r="K51" s="63"/>
      <c r="L51" s="125">
        <f>IF(F53=0,"---",IF(G54=0,"---",Berechnung_Versickerung!E30))</f>
        <v>0</v>
      </c>
      <c r="M51" s="99" t="s">
        <v>56</v>
      </c>
      <c r="N51" s="105"/>
      <c r="O51" s="69"/>
    </row>
    <row r="52" spans="1:15" s="7" customFormat="1" ht="14.45" customHeight="1">
      <c r="A52" s="67"/>
      <c r="B52" s="68"/>
      <c r="C52" s="55"/>
      <c r="D52" s="55"/>
      <c r="E52" s="63"/>
      <c r="F52" s="63"/>
      <c r="G52" s="63"/>
      <c r="H52" s="63"/>
      <c r="I52" s="63"/>
      <c r="J52" s="63"/>
      <c r="K52" s="63"/>
      <c r="L52" s="63"/>
      <c r="M52" s="63"/>
      <c r="N52" s="105"/>
      <c r="O52" s="69"/>
    </row>
    <row r="53" spans="1:15" s="7" customFormat="1" ht="14.45" customHeight="1">
      <c r="A53" s="102" t="s">
        <v>184</v>
      </c>
      <c r="B53" s="68"/>
      <c r="C53" s="55"/>
      <c r="D53" s="170"/>
      <c r="E53" s="170"/>
      <c r="F53" s="188">
        <f>VLOOKUP(Berechnung_Versickerung!B15,Berechnung_Versickerung!J9:L12,3,FALSE)</f>
        <v>5</v>
      </c>
      <c r="G53" s="171" t="s">
        <v>104</v>
      </c>
      <c r="H53" s="63"/>
      <c r="I53" s="63"/>
      <c r="J53" s="63"/>
      <c r="K53" s="97" t="s">
        <v>58</v>
      </c>
      <c r="L53" s="98">
        <f>Berechnung_Versickerung!F30</f>
        <v>0</v>
      </c>
      <c r="M53" s="99" t="s">
        <v>2</v>
      </c>
      <c r="N53" s="96" t="str">
        <f>IF(L53=0,"",IF(ROUND(L54,1)&gt;=ROUND(L53,1),"Ablauf &gt;Zulauf !",""))</f>
        <v/>
      </c>
      <c r="O53" s="101"/>
    </row>
    <row r="54" spans="1:15" s="7" customFormat="1" ht="14.45" customHeight="1">
      <c r="A54" s="102" t="s">
        <v>188</v>
      </c>
      <c r="B54" s="68"/>
      <c r="C54" s="55"/>
      <c r="D54" s="63"/>
      <c r="E54" s="63"/>
      <c r="F54" s="187"/>
      <c r="G54" s="171" t="s">
        <v>98</v>
      </c>
      <c r="H54" s="96" t="str">
        <f>IF(F54="","Angabe fehlt","")</f>
        <v>Angabe fehlt</v>
      </c>
      <c r="I54" s="63"/>
      <c r="J54" s="63"/>
      <c r="K54" s="97" t="s">
        <v>95</v>
      </c>
      <c r="L54" s="98">
        <f>Berechnung_Versickerung!B19</f>
        <v>0</v>
      </c>
      <c r="M54" s="99" t="s">
        <v>2</v>
      </c>
      <c r="N54" s="100"/>
      <c r="O54" s="101"/>
    </row>
    <row r="55" spans="1:15" s="7" customFormat="1" ht="14.45" customHeight="1" thickBot="1">
      <c r="A55" s="67"/>
      <c r="B55" s="68"/>
      <c r="C55" s="55"/>
      <c r="D55" s="55"/>
      <c r="E55" s="63"/>
      <c r="F55" s="63"/>
      <c r="G55" s="63"/>
      <c r="H55" s="68"/>
      <c r="I55" s="63"/>
      <c r="J55" s="63"/>
      <c r="K55" s="63"/>
      <c r="L55" s="63"/>
      <c r="M55" s="63"/>
      <c r="N55" s="63"/>
      <c r="O55" s="69"/>
    </row>
    <row r="56" spans="1:15" s="8" customFormat="1" ht="20.100000000000001" customHeight="1">
      <c r="A56" s="70" t="s">
        <v>99</v>
      </c>
      <c r="B56" s="71"/>
      <c r="C56" s="72"/>
      <c r="D56" s="72"/>
      <c r="E56" s="72"/>
      <c r="F56" s="73">
        <f>IF(F54=0,0,ROUND(Berechnung_Versickerung!I30,0))</f>
        <v>0</v>
      </c>
      <c r="G56" s="74" t="s">
        <v>14</v>
      </c>
      <c r="H56" s="68"/>
      <c r="I56" s="68"/>
      <c r="J56" s="68"/>
      <c r="K56" s="68"/>
      <c r="L56" s="68"/>
      <c r="M56" s="68"/>
      <c r="N56" s="68"/>
      <c r="O56" s="75"/>
    </row>
    <row r="57" spans="1:15" s="8" customFormat="1" ht="20.100000000000001" customHeight="1" thickBot="1">
      <c r="A57" s="76" t="s">
        <v>54</v>
      </c>
      <c r="B57" s="77"/>
      <c r="C57" s="78"/>
      <c r="D57" s="78"/>
      <c r="E57" s="78"/>
      <c r="F57" s="79">
        <f>IF(F56=0,0,F56*1000/L54/60)</f>
        <v>0</v>
      </c>
      <c r="G57" s="80" t="s">
        <v>55</v>
      </c>
      <c r="H57" s="68"/>
      <c r="I57" s="68"/>
      <c r="J57" s="68"/>
      <c r="K57" s="68"/>
      <c r="L57" s="68"/>
      <c r="M57" s="68"/>
      <c r="N57" s="68"/>
      <c r="O57" s="75"/>
    </row>
    <row r="58" spans="1:15" s="7" customFormat="1" ht="14.45" customHeight="1">
      <c r="A58" s="81"/>
      <c r="B58" s="82"/>
      <c r="C58" s="55"/>
      <c r="D58" s="55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9"/>
    </row>
    <row r="59" spans="1:15" s="7" customFormat="1" ht="14.45" customHeight="1">
      <c r="A59" s="83" t="s">
        <v>107</v>
      </c>
      <c r="B59" s="82"/>
      <c r="C59" s="82"/>
      <c r="D59" s="82"/>
      <c r="E59" s="82"/>
      <c r="F59" s="82"/>
      <c r="G59" s="82"/>
      <c r="H59" s="63"/>
      <c r="I59" s="63"/>
      <c r="J59" s="63"/>
      <c r="K59" s="63"/>
      <c r="L59" s="63"/>
      <c r="M59" s="63"/>
      <c r="N59" s="63"/>
      <c r="O59" s="69"/>
    </row>
    <row r="60" spans="1:15" s="7" customFormat="1" ht="14.45" customHeight="1">
      <c r="A60" s="83" t="s">
        <v>117</v>
      </c>
      <c r="B60" s="82"/>
      <c r="C60" s="84"/>
      <c r="D60" s="84"/>
      <c r="E60" s="68"/>
      <c r="F60" s="68"/>
      <c r="G60" s="68"/>
      <c r="H60" s="63"/>
      <c r="I60" s="63"/>
      <c r="J60" s="63"/>
      <c r="K60" s="63"/>
      <c r="L60" s="63"/>
      <c r="M60" s="63"/>
      <c r="N60" s="63"/>
      <c r="O60" s="69"/>
    </row>
    <row r="61" spans="1:15" s="7" customFormat="1" ht="14.45" customHeight="1">
      <c r="A61" s="85"/>
      <c r="B61" s="82"/>
      <c r="C61" s="84"/>
      <c r="D61" s="84"/>
      <c r="E61" s="84"/>
      <c r="F61" s="84"/>
      <c r="G61" s="84"/>
      <c r="H61" s="63"/>
      <c r="I61" s="63"/>
      <c r="J61" s="63"/>
      <c r="K61" s="63"/>
      <c r="L61" s="63"/>
      <c r="M61" s="63"/>
      <c r="N61" s="63"/>
      <c r="O61" s="69"/>
    </row>
    <row r="62" spans="1:15" s="7" customFormat="1" ht="14.45" customHeight="1">
      <c r="A62" s="86" t="s">
        <v>108</v>
      </c>
      <c r="B62" s="82"/>
      <c r="C62" s="55"/>
      <c r="D62" s="55"/>
      <c r="E62" s="84"/>
      <c r="F62" s="84"/>
      <c r="G62" s="55"/>
      <c r="H62" s="63"/>
      <c r="I62" s="63"/>
      <c r="J62" s="63"/>
      <c r="K62" s="63"/>
      <c r="L62" s="63"/>
      <c r="M62" s="63"/>
      <c r="N62" s="63"/>
      <c r="O62" s="69"/>
    </row>
    <row r="63" spans="1:15" s="7" customFormat="1" ht="14.45" customHeight="1">
      <c r="A63" s="87" t="s">
        <v>109</v>
      </c>
      <c r="B63" s="82"/>
      <c r="C63" s="55"/>
      <c r="D63" s="201">
        <f>ROUND(F56*1/0.3,0)</f>
        <v>0</v>
      </c>
      <c r="E63" s="201"/>
      <c r="F63" s="87" t="s">
        <v>113</v>
      </c>
      <c r="G63" s="55"/>
      <c r="H63" s="63"/>
      <c r="I63" s="63"/>
      <c r="J63" s="63"/>
      <c r="K63" s="63"/>
      <c r="L63" s="63"/>
      <c r="M63" s="63"/>
      <c r="N63" s="63"/>
      <c r="O63" s="69"/>
    </row>
    <row r="64" spans="1:15" s="7" customFormat="1" ht="14.45" customHeight="1">
      <c r="A64" s="87" t="s">
        <v>110</v>
      </c>
      <c r="B64" s="82"/>
      <c r="C64" s="55"/>
      <c r="D64" s="201">
        <f>F56</f>
        <v>0</v>
      </c>
      <c r="E64" s="201"/>
      <c r="F64" s="87" t="s">
        <v>132</v>
      </c>
      <c r="G64" s="55"/>
      <c r="H64" s="63"/>
      <c r="I64" s="63"/>
      <c r="J64" s="63"/>
      <c r="K64" s="63"/>
      <c r="L64" s="63"/>
      <c r="M64" s="63"/>
      <c r="N64" s="63"/>
      <c r="O64" s="69"/>
    </row>
    <row r="65" spans="1:15" s="7" customFormat="1" ht="14.45" customHeight="1">
      <c r="A65" s="83"/>
      <c r="B65" s="82"/>
      <c r="C65" s="82"/>
      <c r="D65" s="84"/>
      <c r="E65" s="84"/>
      <c r="F65" s="87" t="s">
        <v>133</v>
      </c>
      <c r="G65" s="84"/>
      <c r="H65" s="63"/>
      <c r="I65" s="63"/>
      <c r="J65" s="63"/>
      <c r="K65" s="63"/>
      <c r="L65" s="63"/>
      <c r="M65" s="63"/>
      <c r="N65" s="63"/>
      <c r="O65" s="69"/>
    </row>
    <row r="66" spans="1:15" s="7" customFormat="1" ht="14.45" customHeight="1">
      <c r="A66" s="87" t="s">
        <v>111</v>
      </c>
      <c r="B66" s="82"/>
      <c r="C66" s="55"/>
      <c r="D66" s="200">
        <f>IF(F54=0,0,F56/F54)</f>
        <v>0</v>
      </c>
      <c r="E66" s="200"/>
      <c r="F66" s="87" t="s">
        <v>123</v>
      </c>
      <c r="G66" s="84"/>
      <c r="H66" s="63"/>
      <c r="I66" s="63"/>
      <c r="J66" s="63"/>
      <c r="K66" s="63"/>
      <c r="L66" s="63"/>
      <c r="M66" s="63"/>
      <c r="N66" s="63"/>
      <c r="O66" s="69"/>
    </row>
    <row r="67" spans="1:15" s="7" customFormat="1" ht="14.45" customHeight="1">
      <c r="A67" s="83"/>
      <c r="B67" s="87"/>
      <c r="C67" s="55"/>
      <c r="D67" s="84"/>
      <c r="E67" s="84"/>
      <c r="F67" s="84"/>
      <c r="G67" s="84"/>
      <c r="H67" s="63"/>
      <c r="I67" s="63"/>
      <c r="J67" s="63"/>
      <c r="K67" s="63"/>
      <c r="L67" s="63"/>
      <c r="M67" s="63"/>
      <c r="N67" s="63"/>
      <c r="O67" s="69"/>
    </row>
    <row r="68" spans="1:15" s="7" customFormat="1" ht="14.45" customHeight="1">
      <c r="A68" s="83"/>
      <c r="B68" s="82"/>
      <c r="C68" s="84"/>
      <c r="D68" s="84"/>
      <c r="E68" s="84"/>
      <c r="F68" s="84"/>
      <c r="G68" s="84"/>
      <c r="H68" s="63"/>
      <c r="I68" s="63"/>
      <c r="J68" s="63"/>
      <c r="K68" s="63"/>
      <c r="L68" s="63"/>
      <c r="M68" s="63"/>
      <c r="N68" s="63"/>
      <c r="O68" s="69"/>
    </row>
    <row r="69" spans="1:15" s="7" customFormat="1" ht="14.45" customHeight="1">
      <c r="A69" s="83"/>
      <c r="B69" s="82"/>
      <c r="C69" s="55"/>
      <c r="D69" s="55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9"/>
    </row>
    <row r="70" spans="1:15" s="7" customFormat="1" ht="5.0999999999999996" customHeight="1">
      <c r="A70" s="88"/>
      <c r="B70" s="89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</row>
    <row r="71" spans="1: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>
      <c r="A72" s="94"/>
      <c r="B72" s="82" t="s">
        <v>114</v>
      </c>
      <c r="C72" s="82"/>
      <c r="D72" s="82"/>
      <c r="E72" s="82"/>
      <c r="F72" s="95"/>
      <c r="G72" s="82" t="s">
        <v>115</v>
      </c>
      <c r="H72" s="82"/>
      <c r="I72" s="82"/>
      <c r="J72" s="82"/>
      <c r="K72" s="82"/>
      <c r="L72" s="82"/>
      <c r="M72" s="82"/>
      <c r="N72" s="82"/>
      <c r="O72" s="82"/>
    </row>
  </sheetData>
  <sheetProtection algorithmName="SHA-512" hashValue="u1/ymtNvQ5Vc7l7WpXcjQRbCZx/KttdUzWUijYC3dhOm3HWBXhXWCYHtOYYEvU5SOlN+VGlKxdpji6Fge3d8dg==" saltValue="+olw8Wov3DTG+ZRtC1ZF/Q==" spinCount="100000" sheet="1" objects="1" scenarios="1" selectLockedCells="1"/>
  <mergeCells count="87">
    <mergeCell ref="A2:M2"/>
    <mergeCell ref="A5:B5"/>
    <mergeCell ref="A6:B6"/>
    <mergeCell ref="I6:L6"/>
    <mergeCell ref="A7:B7"/>
    <mergeCell ref="C7:E7"/>
    <mergeCell ref="I7:L7"/>
    <mergeCell ref="C6:E6"/>
    <mergeCell ref="A8:B8"/>
    <mergeCell ref="I8:L8"/>
    <mergeCell ref="A9:B9"/>
    <mergeCell ref="C9:E9"/>
    <mergeCell ref="I9:L9"/>
    <mergeCell ref="N13:O13"/>
    <mergeCell ref="K14:L15"/>
    <mergeCell ref="M14:M15"/>
    <mergeCell ref="N14:O15"/>
    <mergeCell ref="K16:L16"/>
    <mergeCell ref="N16:O16"/>
    <mergeCell ref="K13:L13"/>
    <mergeCell ref="K17:L17"/>
    <mergeCell ref="N17:O17"/>
    <mergeCell ref="K18:L18"/>
    <mergeCell ref="N18:O18"/>
    <mergeCell ref="K19:L19"/>
    <mergeCell ref="N19:O19"/>
    <mergeCell ref="K20:L20"/>
    <mergeCell ref="N20:O20"/>
    <mergeCell ref="K21:L21"/>
    <mergeCell ref="N21:O21"/>
    <mergeCell ref="K22:L22"/>
    <mergeCell ref="N22:O22"/>
    <mergeCell ref="K25:L25"/>
    <mergeCell ref="N25:O25"/>
    <mergeCell ref="K26:L26"/>
    <mergeCell ref="N26:O26"/>
    <mergeCell ref="K27:L27"/>
    <mergeCell ref="N27:O27"/>
    <mergeCell ref="K28:L28"/>
    <mergeCell ref="N28:O28"/>
    <mergeCell ref="K29:L29"/>
    <mergeCell ref="N29:O29"/>
    <mergeCell ref="K30:L30"/>
    <mergeCell ref="N30:O30"/>
    <mergeCell ref="K31:L31"/>
    <mergeCell ref="N31:O31"/>
    <mergeCell ref="K32:L32"/>
    <mergeCell ref="N32:O32"/>
    <mergeCell ref="K33:L33"/>
    <mergeCell ref="N33:O33"/>
    <mergeCell ref="K36:L36"/>
    <mergeCell ref="N36:O36"/>
    <mergeCell ref="K37:L37"/>
    <mergeCell ref="N37:O37"/>
    <mergeCell ref="K40:L40"/>
    <mergeCell ref="N40:O40"/>
    <mergeCell ref="D66:E66"/>
    <mergeCell ref="D64:E64"/>
    <mergeCell ref="D63:E63"/>
    <mergeCell ref="K41:L41"/>
    <mergeCell ref="N41:O41"/>
    <mergeCell ref="K42:L42"/>
    <mergeCell ref="N42:O42"/>
    <mergeCell ref="I44:J44"/>
    <mergeCell ref="K44:L44"/>
    <mergeCell ref="N44:O44"/>
    <mergeCell ref="A42:J42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6:J36"/>
    <mergeCell ref="A37:J37"/>
    <mergeCell ref="A40:J40"/>
    <mergeCell ref="A41:J41"/>
  </mergeCells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6">
              <controlPr defaultSize="0" autoLine="0" autoPict="0">
                <anchor moveWithCells="1">
                  <from>
                    <xdr:col>1</xdr:col>
                    <xdr:colOff>514350</xdr:colOff>
                    <xdr:row>7</xdr:row>
                    <xdr:rowOff>0</xdr:rowOff>
                  </from>
                  <to>
                    <xdr:col>5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5" name="Drop Down 6">
              <controlPr defaultSize="0" autoLine="0" autoPict="0">
                <anchor moveWithCells="1">
                  <from>
                    <xdr:col>2</xdr:col>
                    <xdr:colOff>504825</xdr:colOff>
                    <xdr:row>51</xdr:row>
                    <xdr:rowOff>180975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72"/>
  <sheetViews>
    <sheetView showGridLines="0" zoomScaleNormal="100" workbookViewId="0">
      <selection activeCell="E54" sqref="E54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/>
      <c r="O1"/>
    </row>
    <row r="2" spans="1:15" ht="20.25">
      <c r="A2" s="219" t="str">
        <f>CONCATENATE("Dimensionierung von Retentionsanlagen ",Berechnung_Retention!A2)</f>
        <v>Dimensionierung von Retentionsanlagen V 3.2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/>
      <c r="O2"/>
    </row>
    <row r="3" spans="1:15" ht="14.25" customHeight="1">
      <c r="A3" s="136"/>
      <c r="B3" s="137"/>
      <c r="C3" s="137"/>
      <c r="D3" s="137"/>
      <c r="E3" s="137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38"/>
      <c r="B4" s="139"/>
      <c r="C4" s="139"/>
      <c r="D4" s="139"/>
      <c r="E4" s="139"/>
      <c r="F4" s="140"/>
      <c r="G4" s="140"/>
      <c r="H4" s="140"/>
      <c r="I4" s="140"/>
      <c r="J4" s="140"/>
      <c r="K4" s="140"/>
      <c r="L4" s="141"/>
      <c r="M4"/>
      <c r="N4"/>
      <c r="O4"/>
    </row>
    <row r="5" spans="1:15" ht="14.25" customHeight="1">
      <c r="A5" s="220" t="s">
        <v>34</v>
      </c>
      <c r="B5" s="221"/>
      <c r="C5" s="137"/>
      <c r="D5" s="137"/>
      <c r="E5" s="137"/>
      <c r="F5"/>
      <c r="G5"/>
      <c r="H5"/>
      <c r="I5"/>
      <c r="J5"/>
      <c r="K5"/>
      <c r="L5" s="142"/>
      <c r="M5"/>
      <c r="N5"/>
      <c r="O5"/>
    </row>
    <row r="6" spans="1:15" ht="14.25" customHeight="1">
      <c r="A6" s="214" t="s">
        <v>19</v>
      </c>
      <c r="B6" s="215"/>
      <c r="C6" s="215" t="s">
        <v>138</v>
      </c>
      <c r="D6" s="215"/>
      <c r="E6" s="215"/>
      <c r="F6"/>
      <c r="G6" s="82" t="s">
        <v>0</v>
      </c>
      <c r="H6" s="82"/>
      <c r="I6" s="216"/>
      <c r="J6" s="216"/>
      <c r="K6" s="216"/>
      <c r="L6" s="217"/>
      <c r="M6"/>
      <c r="N6"/>
      <c r="O6"/>
    </row>
    <row r="7" spans="1:15" s="6" customFormat="1" ht="14.25" customHeight="1">
      <c r="A7" s="214" t="s">
        <v>42</v>
      </c>
      <c r="B7" s="215"/>
      <c r="C7" s="216"/>
      <c r="D7" s="216"/>
      <c r="E7" s="216"/>
      <c r="F7"/>
      <c r="G7" s="82" t="s">
        <v>4</v>
      </c>
      <c r="H7" s="82"/>
      <c r="I7" s="216"/>
      <c r="J7" s="216"/>
      <c r="K7" s="216"/>
      <c r="L7" s="217"/>
      <c r="M7"/>
      <c r="N7" s="135"/>
      <c r="O7" s="135"/>
    </row>
    <row r="8" spans="1:15" s="7" customFormat="1" ht="14.25" customHeight="1">
      <c r="A8" s="214" t="s">
        <v>43</v>
      </c>
      <c r="B8" s="215"/>
      <c r="C8" s="94">
        <f ca="1">OFFSET(Berechnung_Retention!L8,Berechnung_Retention!B9,0)</f>
        <v>0</v>
      </c>
      <c r="D8" s="94"/>
      <c r="E8" s="94"/>
      <c r="F8"/>
      <c r="G8" s="82" t="s">
        <v>5</v>
      </c>
      <c r="H8" s="82"/>
      <c r="I8" s="216"/>
      <c r="J8" s="216"/>
      <c r="K8" s="216"/>
      <c r="L8" s="217"/>
      <c r="M8"/>
      <c r="N8" s="105"/>
      <c r="O8" s="105"/>
    </row>
    <row r="9" spans="1:15" s="8" customFormat="1" ht="14.25" customHeight="1">
      <c r="A9" s="214" t="s">
        <v>33</v>
      </c>
      <c r="B9" s="215"/>
      <c r="C9" s="218"/>
      <c r="D9" s="216"/>
      <c r="E9" s="216"/>
      <c r="F9"/>
      <c r="G9" s="82" t="s">
        <v>32</v>
      </c>
      <c r="H9" s="82"/>
      <c r="I9" s="216"/>
      <c r="J9" s="216"/>
      <c r="K9" s="216"/>
      <c r="L9" s="217"/>
      <c r="M9"/>
      <c r="N9" s="107"/>
      <c r="O9" s="107"/>
    </row>
    <row r="10" spans="1:15" s="7" customFormat="1" ht="5.0999999999999996" customHeight="1">
      <c r="A10" s="109"/>
      <c r="B10" s="110"/>
      <c r="C10" s="111"/>
      <c r="D10" s="111"/>
      <c r="E10" s="111"/>
      <c r="F10" s="110"/>
      <c r="G10" s="110"/>
      <c r="H10" s="110"/>
      <c r="I10" s="110"/>
      <c r="J10" s="110"/>
      <c r="K10" s="110"/>
      <c r="L10" s="92"/>
      <c r="M10" s="105"/>
      <c r="N10" s="105"/>
      <c r="O10" s="105"/>
    </row>
    <row r="11" spans="1:15" s="7" customFormat="1" ht="9.9499999999999993" customHeight="1">
      <c r="A11" s="105"/>
      <c r="B11" s="105"/>
      <c r="C11" s="112"/>
      <c r="D11" s="112"/>
      <c r="E11" s="112"/>
      <c r="F11" s="105"/>
      <c r="G11" s="105"/>
      <c r="H11" s="105"/>
      <c r="I11" s="105"/>
      <c r="J11" s="105"/>
      <c r="K11" s="105"/>
      <c r="L11" s="105"/>
      <c r="M11"/>
      <c r="N11"/>
      <c r="O11"/>
    </row>
    <row r="12" spans="1:15" s="7" customFormat="1" ht="9.9499999999999993" customHeight="1">
      <c r="A12" s="113"/>
      <c r="B12" s="114"/>
      <c r="C12" s="115"/>
      <c r="D12" s="115"/>
      <c r="E12" s="115"/>
      <c r="F12" s="114"/>
      <c r="G12" s="114"/>
      <c r="H12" s="114"/>
      <c r="I12" s="114"/>
      <c r="J12" s="114"/>
      <c r="K12" s="114"/>
      <c r="L12" s="114"/>
      <c r="M12" s="114"/>
      <c r="N12" s="114"/>
      <c r="O12" s="116"/>
    </row>
    <row r="13" spans="1:15" s="7" customFormat="1" ht="15.75">
      <c r="A13" s="117" t="s">
        <v>41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206" t="s">
        <v>67</v>
      </c>
      <c r="L13" s="206"/>
      <c r="M13" s="134" t="s">
        <v>65</v>
      </c>
      <c r="N13" s="206" t="s">
        <v>64</v>
      </c>
      <c r="O13" s="207"/>
    </row>
    <row r="14" spans="1:15" s="7" customFormat="1" ht="6" customHeight="1">
      <c r="A14" s="103"/>
      <c r="B14" s="104"/>
      <c r="C14" s="104"/>
      <c r="D14" s="105"/>
      <c r="E14" s="105"/>
      <c r="F14" s="105"/>
      <c r="G14" s="105"/>
      <c r="H14" s="105"/>
      <c r="I14" s="105"/>
      <c r="J14" s="105"/>
      <c r="K14" s="210" t="s">
        <v>68</v>
      </c>
      <c r="L14" s="210"/>
      <c r="M14" s="210" t="s">
        <v>66</v>
      </c>
      <c r="N14" s="210" t="s">
        <v>68</v>
      </c>
      <c r="O14" s="212"/>
    </row>
    <row r="15" spans="1:15" s="7" customFormat="1" ht="14.45" customHeight="1">
      <c r="A15" s="131" t="s">
        <v>11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211"/>
      <c r="L15" s="211"/>
      <c r="M15" s="211"/>
      <c r="N15" s="211"/>
      <c r="O15" s="213"/>
    </row>
    <row r="16" spans="1:15" s="7" customFormat="1" ht="14.45" customHeight="1">
      <c r="A16" s="194" t="s">
        <v>35</v>
      </c>
      <c r="B16" s="195"/>
      <c r="C16" s="195"/>
      <c r="D16" s="195"/>
      <c r="E16" s="195"/>
      <c r="F16" s="195"/>
      <c r="G16" s="195"/>
      <c r="H16" s="195"/>
      <c r="I16" s="195"/>
      <c r="J16" s="196"/>
      <c r="K16" s="222"/>
      <c r="L16" s="223"/>
      <c r="M16" s="66">
        <v>1</v>
      </c>
      <c r="N16" s="208" t="str">
        <f>IF(ISNUMBER(K16),K16*M16,"")</f>
        <v/>
      </c>
      <c r="O16" s="209"/>
    </row>
    <row r="17" spans="1:15" s="7" customFormat="1" ht="14.45" customHeight="1">
      <c r="A17" s="194" t="s">
        <v>17</v>
      </c>
      <c r="B17" s="195"/>
      <c r="C17" s="195"/>
      <c r="D17" s="195"/>
      <c r="E17" s="195"/>
      <c r="F17" s="195"/>
      <c r="G17" s="195"/>
      <c r="H17" s="195"/>
      <c r="I17" s="195"/>
      <c r="J17" s="196"/>
      <c r="K17" s="222"/>
      <c r="L17" s="223"/>
      <c r="M17" s="66">
        <v>1</v>
      </c>
      <c r="N17" s="208" t="str">
        <f t="shared" ref="N17:N22" si="0">IF(ISNUMBER(K17),K17*M17,"")</f>
        <v/>
      </c>
      <c r="O17" s="209"/>
    </row>
    <row r="18" spans="1:15" s="7" customFormat="1" ht="14.45" customHeight="1">
      <c r="A18" s="194" t="s">
        <v>44</v>
      </c>
      <c r="B18" s="195"/>
      <c r="C18" s="195"/>
      <c r="D18" s="195"/>
      <c r="E18" s="195"/>
      <c r="F18" s="195"/>
      <c r="G18" s="195"/>
      <c r="H18" s="195"/>
      <c r="I18" s="195"/>
      <c r="J18" s="196"/>
      <c r="K18" s="222"/>
      <c r="L18" s="223"/>
      <c r="M18" s="66">
        <v>0.7</v>
      </c>
      <c r="N18" s="208" t="str">
        <f t="shared" si="0"/>
        <v/>
      </c>
      <c r="O18" s="209"/>
    </row>
    <row r="19" spans="1:15" s="7" customFormat="1" ht="14.45" customHeight="1">
      <c r="A19" s="194" t="s">
        <v>50</v>
      </c>
      <c r="B19" s="195"/>
      <c r="C19" s="195"/>
      <c r="D19" s="195"/>
      <c r="E19" s="195"/>
      <c r="F19" s="195"/>
      <c r="G19" s="195"/>
      <c r="H19" s="195"/>
      <c r="I19" s="195"/>
      <c r="J19" s="196"/>
      <c r="K19" s="222"/>
      <c r="L19" s="223"/>
      <c r="M19" s="66">
        <v>0.4</v>
      </c>
      <c r="N19" s="208" t="str">
        <f t="shared" si="0"/>
        <v/>
      </c>
      <c r="O19" s="209"/>
    </row>
    <row r="20" spans="1:15" s="7" customFormat="1" ht="14.45" customHeight="1">
      <c r="A20" s="194" t="s">
        <v>135</v>
      </c>
      <c r="B20" s="195"/>
      <c r="C20" s="195"/>
      <c r="D20" s="195"/>
      <c r="E20" s="195"/>
      <c r="F20" s="195"/>
      <c r="G20" s="195"/>
      <c r="H20" s="195"/>
      <c r="I20" s="195"/>
      <c r="J20" s="196"/>
      <c r="K20" s="222"/>
      <c r="L20" s="223"/>
      <c r="M20" s="66">
        <v>0.2</v>
      </c>
      <c r="N20" s="208" t="str">
        <f t="shared" si="0"/>
        <v/>
      </c>
      <c r="O20" s="209"/>
    </row>
    <row r="21" spans="1:15" s="7" customFormat="1" ht="14.45" customHeight="1">
      <c r="A21" s="194" t="s">
        <v>8</v>
      </c>
      <c r="B21" s="195"/>
      <c r="C21" s="195"/>
      <c r="D21" s="195"/>
      <c r="E21" s="195"/>
      <c r="F21" s="195"/>
      <c r="G21" s="195"/>
      <c r="H21" s="195"/>
      <c r="I21" s="195"/>
      <c r="J21" s="196"/>
      <c r="K21" s="222"/>
      <c r="L21" s="223"/>
      <c r="M21" s="66">
        <v>0.8</v>
      </c>
      <c r="N21" s="208" t="str">
        <f t="shared" si="0"/>
        <v/>
      </c>
      <c r="O21" s="209"/>
    </row>
    <row r="22" spans="1:15" s="7" customFormat="1" ht="14.45" customHeight="1">
      <c r="A22" s="194" t="s">
        <v>9</v>
      </c>
      <c r="B22" s="195"/>
      <c r="C22" s="195"/>
      <c r="D22" s="195"/>
      <c r="E22" s="195"/>
      <c r="F22" s="195"/>
      <c r="G22" s="195"/>
      <c r="H22" s="195"/>
      <c r="I22" s="195"/>
      <c r="J22" s="196"/>
      <c r="K22" s="222"/>
      <c r="L22" s="223"/>
      <c r="M22" s="66">
        <v>1</v>
      </c>
      <c r="N22" s="204" t="str">
        <f t="shared" si="0"/>
        <v/>
      </c>
      <c r="O22" s="205"/>
    </row>
    <row r="23" spans="1:15" s="7" customFormat="1" ht="6.9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28"/>
      <c r="M23" s="129"/>
      <c r="N23" s="128"/>
      <c r="O23" s="130"/>
    </row>
    <row r="24" spans="1:15" s="7" customFormat="1" ht="14.45" customHeight="1">
      <c r="A24" s="131" t="s">
        <v>38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</row>
    <row r="25" spans="1:15" s="7" customFormat="1" ht="14.45" customHeight="1">
      <c r="A25" s="194" t="s">
        <v>39</v>
      </c>
      <c r="B25" s="195"/>
      <c r="C25" s="195"/>
      <c r="D25" s="195"/>
      <c r="E25" s="195"/>
      <c r="F25" s="195"/>
      <c r="G25" s="195"/>
      <c r="H25" s="195"/>
      <c r="I25" s="195"/>
      <c r="J25" s="196"/>
      <c r="K25" s="222"/>
      <c r="L25" s="223"/>
      <c r="M25" s="66">
        <v>1</v>
      </c>
      <c r="N25" s="204" t="str">
        <f t="shared" ref="N25:N33" si="1">IF(ISNUMBER(K25),K25*M25,"")</f>
        <v/>
      </c>
      <c r="O25" s="205"/>
    </row>
    <row r="26" spans="1:15" s="7" customFormat="1" ht="14.45" customHeight="1">
      <c r="A26" s="194" t="s">
        <v>12</v>
      </c>
      <c r="B26" s="195"/>
      <c r="C26" s="195"/>
      <c r="D26" s="195"/>
      <c r="E26" s="195"/>
      <c r="F26" s="195"/>
      <c r="G26" s="195"/>
      <c r="H26" s="195"/>
      <c r="I26" s="195"/>
      <c r="J26" s="196"/>
      <c r="K26" s="222"/>
      <c r="L26" s="223"/>
      <c r="M26" s="66">
        <v>0.6</v>
      </c>
      <c r="N26" s="204" t="str">
        <f t="shared" si="1"/>
        <v/>
      </c>
      <c r="O26" s="205"/>
    </row>
    <row r="27" spans="1:15" s="7" customFormat="1" ht="14.45" customHeight="1">
      <c r="A27" s="194" t="s">
        <v>45</v>
      </c>
      <c r="B27" s="195"/>
      <c r="C27" s="195"/>
      <c r="D27" s="195"/>
      <c r="E27" s="195"/>
      <c r="F27" s="195"/>
      <c r="G27" s="195"/>
      <c r="H27" s="195"/>
      <c r="I27" s="195"/>
      <c r="J27" s="196"/>
      <c r="K27" s="222"/>
      <c r="L27" s="223"/>
      <c r="M27" s="66">
        <v>0.8</v>
      </c>
      <c r="N27" s="204" t="str">
        <f t="shared" si="1"/>
        <v/>
      </c>
      <c r="O27" s="205"/>
    </row>
    <row r="28" spans="1:15" s="7" customFormat="1" ht="14.45" customHeight="1">
      <c r="A28" s="194" t="s">
        <v>46</v>
      </c>
      <c r="B28" s="195"/>
      <c r="C28" s="195"/>
      <c r="D28" s="195"/>
      <c r="E28" s="195"/>
      <c r="F28" s="195"/>
      <c r="G28" s="195"/>
      <c r="H28" s="195"/>
      <c r="I28" s="195"/>
      <c r="J28" s="196"/>
      <c r="K28" s="222"/>
      <c r="L28" s="223"/>
      <c r="M28" s="66">
        <v>0.5</v>
      </c>
      <c r="N28" s="204" t="str">
        <f t="shared" si="1"/>
        <v/>
      </c>
      <c r="O28" s="205"/>
    </row>
    <row r="29" spans="1:15" s="7" customFormat="1" ht="14.45" customHeight="1">
      <c r="A29" s="194" t="s">
        <v>47</v>
      </c>
      <c r="B29" s="195"/>
      <c r="C29" s="195"/>
      <c r="D29" s="195"/>
      <c r="E29" s="195"/>
      <c r="F29" s="195"/>
      <c r="G29" s="195"/>
      <c r="H29" s="195"/>
      <c r="I29" s="195"/>
      <c r="J29" s="196"/>
      <c r="K29" s="222"/>
      <c r="L29" s="223"/>
      <c r="M29" s="66">
        <v>0.2</v>
      </c>
      <c r="N29" s="204" t="str">
        <f t="shared" si="1"/>
        <v/>
      </c>
      <c r="O29" s="205"/>
    </row>
    <row r="30" spans="1:15" s="7" customFormat="1" ht="14.45" customHeight="1">
      <c r="A30" s="194" t="s">
        <v>48</v>
      </c>
      <c r="B30" s="195"/>
      <c r="C30" s="195"/>
      <c r="D30" s="195"/>
      <c r="E30" s="195"/>
      <c r="F30" s="195"/>
      <c r="G30" s="195"/>
      <c r="H30" s="195"/>
      <c r="I30" s="195"/>
      <c r="J30" s="196"/>
      <c r="K30" s="222"/>
      <c r="L30" s="223"/>
      <c r="M30" s="66">
        <v>0.2</v>
      </c>
      <c r="N30" s="204" t="str">
        <f t="shared" si="1"/>
        <v/>
      </c>
      <c r="O30" s="205"/>
    </row>
    <row r="31" spans="1:15" s="7" customFormat="1" ht="14.45" customHeight="1">
      <c r="A31" s="194" t="s">
        <v>49</v>
      </c>
      <c r="B31" s="195"/>
      <c r="C31" s="195"/>
      <c r="D31" s="195"/>
      <c r="E31" s="195"/>
      <c r="F31" s="195"/>
      <c r="G31" s="195"/>
      <c r="H31" s="195"/>
      <c r="I31" s="195"/>
      <c r="J31" s="196"/>
      <c r="K31" s="222"/>
      <c r="L31" s="223"/>
      <c r="M31" s="66">
        <v>0.6</v>
      </c>
      <c r="N31" s="204" t="str">
        <f t="shared" si="1"/>
        <v/>
      </c>
      <c r="O31" s="205"/>
    </row>
    <row r="32" spans="1:15" s="7" customFormat="1" ht="14.45" customHeight="1">
      <c r="A32" s="194" t="s">
        <v>18</v>
      </c>
      <c r="B32" s="195"/>
      <c r="C32" s="195"/>
      <c r="D32" s="195"/>
      <c r="E32" s="195"/>
      <c r="F32" s="195"/>
      <c r="G32" s="195"/>
      <c r="H32" s="195"/>
      <c r="I32" s="195"/>
      <c r="J32" s="196"/>
      <c r="K32" s="222"/>
      <c r="L32" s="223"/>
      <c r="M32" s="66">
        <v>0.3</v>
      </c>
      <c r="N32" s="204" t="str">
        <f t="shared" si="1"/>
        <v/>
      </c>
      <c r="O32" s="205"/>
    </row>
    <row r="33" spans="1:15" s="7" customFormat="1" ht="14.45" customHeight="1">
      <c r="A33" s="194" t="s">
        <v>36</v>
      </c>
      <c r="B33" s="195"/>
      <c r="C33" s="195"/>
      <c r="D33" s="195"/>
      <c r="E33" s="195"/>
      <c r="F33" s="195"/>
      <c r="G33" s="195"/>
      <c r="H33" s="195"/>
      <c r="I33" s="195"/>
      <c r="J33" s="196"/>
      <c r="K33" s="222"/>
      <c r="L33" s="223"/>
      <c r="M33" s="66">
        <v>0.2</v>
      </c>
      <c r="N33" s="204" t="str">
        <f t="shared" si="1"/>
        <v/>
      </c>
      <c r="O33" s="205"/>
    </row>
    <row r="34" spans="1:15" s="7" customFormat="1" ht="6.95" customHeight="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8"/>
      <c r="L34" s="128"/>
      <c r="M34" s="129"/>
      <c r="N34" s="128"/>
      <c r="O34" s="130"/>
    </row>
    <row r="35" spans="1:15" s="7" customFormat="1" ht="14.45" customHeight="1">
      <c r="A35" s="131" t="s">
        <v>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</row>
    <row r="36" spans="1:15" s="7" customFormat="1" ht="14.45" customHeight="1">
      <c r="A36" s="194" t="s">
        <v>10</v>
      </c>
      <c r="B36" s="195"/>
      <c r="C36" s="195"/>
      <c r="D36" s="195"/>
      <c r="E36" s="195"/>
      <c r="F36" s="195"/>
      <c r="G36" s="195"/>
      <c r="H36" s="195"/>
      <c r="I36" s="195"/>
      <c r="J36" s="196"/>
      <c r="K36" s="222"/>
      <c r="L36" s="223"/>
      <c r="M36" s="66">
        <v>0</v>
      </c>
      <c r="N36" s="204" t="str">
        <f t="shared" ref="N36:N37" si="2">IF(ISNUMBER(K36),K36*M36,"")</f>
        <v/>
      </c>
      <c r="O36" s="205"/>
    </row>
    <row r="37" spans="1:15" s="7" customFormat="1" ht="14.45" customHeight="1">
      <c r="A37" s="194" t="s">
        <v>136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22"/>
      <c r="L37" s="223"/>
      <c r="M37" s="66">
        <v>0.1</v>
      </c>
      <c r="N37" s="204" t="str">
        <f t="shared" si="2"/>
        <v/>
      </c>
      <c r="O37" s="205"/>
    </row>
    <row r="38" spans="1:15" s="7" customFormat="1" ht="6.95" customHeight="1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128"/>
      <c r="M38" s="129"/>
      <c r="N38" s="128"/>
      <c r="O38" s="130"/>
    </row>
    <row r="39" spans="1:15" s="7" customFormat="1" ht="14.45" customHeight="1">
      <c r="A39" s="131" t="s">
        <v>40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3"/>
    </row>
    <row r="40" spans="1:15" s="7" customFormat="1" ht="14.4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9"/>
      <c r="K40" s="222"/>
      <c r="L40" s="223"/>
      <c r="M40" s="23"/>
      <c r="N40" s="204" t="str">
        <f t="shared" ref="N40:N42" si="3">IF(ISNUMBER(K40),K40*M40,"")</f>
        <v/>
      </c>
      <c r="O40" s="205"/>
    </row>
    <row r="41" spans="1:15" s="7" customFormat="1" ht="14.4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9"/>
      <c r="K41" s="222"/>
      <c r="L41" s="223"/>
      <c r="M41" s="23"/>
      <c r="N41" s="204" t="str">
        <f t="shared" si="3"/>
        <v/>
      </c>
      <c r="O41" s="205"/>
    </row>
    <row r="42" spans="1:15" s="7" customFormat="1" ht="14.45" customHeight="1">
      <c r="A42" s="197"/>
      <c r="B42" s="198"/>
      <c r="C42" s="198"/>
      <c r="D42" s="198"/>
      <c r="E42" s="198"/>
      <c r="F42" s="198"/>
      <c r="G42" s="198"/>
      <c r="H42" s="198"/>
      <c r="I42" s="198"/>
      <c r="J42" s="199"/>
      <c r="K42" s="222"/>
      <c r="L42" s="223"/>
      <c r="M42" s="23"/>
      <c r="N42" s="204" t="str">
        <f t="shared" si="3"/>
        <v/>
      </c>
      <c r="O42" s="205"/>
    </row>
    <row r="43" spans="1:15" s="7" customFormat="1" ht="6" customHeight="1">
      <c r="A43" s="103"/>
      <c r="B43" s="104"/>
      <c r="C43" s="105"/>
      <c r="D43" s="105"/>
      <c r="E43" s="105"/>
      <c r="F43" s="105"/>
      <c r="G43" s="105"/>
      <c r="H43" s="105"/>
      <c r="I43" s="105"/>
      <c r="J43" s="105"/>
      <c r="K43" s="104"/>
      <c r="L43" s="105"/>
      <c r="M43" s="105"/>
      <c r="N43" s="105"/>
      <c r="O43" s="69"/>
    </row>
    <row r="44" spans="1:15" s="8" customFormat="1" ht="14.45" customHeight="1">
      <c r="A44" s="106"/>
      <c r="B44" s="107"/>
      <c r="C44" s="107"/>
      <c r="D44" s="107"/>
      <c r="E44" s="107"/>
      <c r="F44" s="107"/>
      <c r="G44" s="107"/>
      <c r="H44" s="107"/>
      <c r="I44" s="206" t="s">
        <v>88</v>
      </c>
      <c r="J44" s="207"/>
      <c r="K44" s="204">
        <f>SUM(K16:L22,K25:L33,K36:L37,K40:L42)</f>
        <v>0</v>
      </c>
      <c r="L44" s="205"/>
      <c r="M44" s="108"/>
      <c r="N44" s="204">
        <f>SUM(N16:O22,N25:O33,N36:O37,N40:O42)</f>
        <v>0</v>
      </c>
      <c r="O44" s="205"/>
    </row>
    <row r="45" spans="1:15" s="7" customFormat="1" ht="5.0999999999999996" customHeight="1">
      <c r="A45" s="109"/>
      <c r="B45" s="110"/>
      <c r="C45" s="111"/>
      <c r="D45" s="111"/>
      <c r="E45" s="111"/>
      <c r="F45" s="110"/>
      <c r="G45" s="110"/>
      <c r="H45" s="110"/>
      <c r="I45" s="110"/>
      <c r="J45" s="110"/>
      <c r="K45" s="110"/>
      <c r="L45" s="110"/>
      <c r="M45" s="110"/>
      <c r="N45" s="110"/>
      <c r="O45" s="92"/>
    </row>
    <row r="46" spans="1:15" s="7" customFormat="1" ht="9.9499999999999993" customHeight="1">
      <c r="A46" s="105"/>
      <c r="B46" s="105"/>
      <c r="C46" s="112"/>
      <c r="D46" s="112"/>
      <c r="E46" s="112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s="7" customFormat="1" ht="9.9499999999999993" customHeight="1">
      <c r="A47" s="113"/>
      <c r="B47" s="114"/>
      <c r="C47" s="115"/>
      <c r="D47" s="115"/>
      <c r="E47" s="115"/>
      <c r="F47" s="114"/>
      <c r="G47" s="114"/>
      <c r="H47" s="114"/>
      <c r="I47" s="114"/>
      <c r="J47" s="114"/>
      <c r="K47" s="114"/>
      <c r="L47" s="114"/>
      <c r="M47" s="114"/>
      <c r="N47" s="114"/>
      <c r="O47" s="116"/>
    </row>
    <row r="48" spans="1:15" s="7" customFormat="1" ht="14.45" customHeight="1">
      <c r="A48" s="117" t="s">
        <v>124</v>
      </c>
      <c r="B48" s="105"/>
      <c r="C48" s="105"/>
      <c r="D48" s="105"/>
      <c r="E48" s="105"/>
      <c r="F48" s="105"/>
      <c r="G48" s="105"/>
      <c r="H48" s="105"/>
      <c r="I48" s="105"/>
      <c r="J48" s="105"/>
      <c r="K48" s="68"/>
      <c r="L48" s="68"/>
      <c r="M48" s="118"/>
      <c r="N48" s="68"/>
      <c r="O48" s="119"/>
    </row>
    <row r="49" spans="1:15" s="7" customFormat="1" ht="14.45" customHeight="1">
      <c r="A49" s="120"/>
      <c r="B49" s="121"/>
      <c r="C49" s="122"/>
      <c r="D49" s="122"/>
      <c r="E49" s="105"/>
      <c r="F49" s="105"/>
      <c r="G49" s="105"/>
      <c r="H49" s="105"/>
      <c r="I49" s="105"/>
      <c r="J49" s="63"/>
      <c r="K49" s="105"/>
      <c r="L49" s="105"/>
      <c r="M49" s="105"/>
      <c r="N49" s="105"/>
      <c r="O49" s="69"/>
    </row>
    <row r="50" spans="1:15" s="7" customFormat="1" ht="14.45" customHeight="1">
      <c r="A50" s="102" t="s">
        <v>57</v>
      </c>
      <c r="B50" s="68"/>
      <c r="C50" s="99">
        <v>10</v>
      </c>
      <c r="D50" s="99" t="s">
        <v>185</v>
      </c>
      <c r="E50" s="100"/>
      <c r="F50" s="63"/>
      <c r="G50" s="123"/>
      <c r="H50" s="123"/>
      <c r="I50" s="63"/>
      <c r="J50" s="63" t="s">
        <v>51</v>
      </c>
      <c r="K50" s="63"/>
      <c r="L50" s="124" t="str">
        <f>IF(K44=0,"---",IF(N44/K44&lt;=Berechnung_Retention!B12,"---",Berechnung_Retention!B30))</f>
        <v>---</v>
      </c>
      <c r="M50" s="99" t="s">
        <v>55</v>
      </c>
      <c r="N50" s="154" t="str">
        <f>IF(L50="---","",IF(L50&gt;=120,"&gt; 120 min !!!",""))</f>
        <v/>
      </c>
      <c r="O50" s="69"/>
    </row>
    <row r="51" spans="1:15" s="7" customFormat="1" ht="14.45" customHeight="1">
      <c r="A51" s="67"/>
      <c r="B51" s="68"/>
      <c r="C51" s="55"/>
      <c r="D51" s="55"/>
      <c r="E51" s="63"/>
      <c r="F51" s="63"/>
      <c r="G51" s="123"/>
      <c r="H51" s="123"/>
      <c r="I51" s="63"/>
      <c r="J51" s="63" t="s">
        <v>52</v>
      </c>
      <c r="K51" s="63"/>
      <c r="L51" s="125" t="str">
        <f>IF(K44=0,"---",IF(N44/K44&lt;=Berechnung_Retention!B12,"---",Berechnung_Retention!E30))</f>
        <v>---</v>
      </c>
      <c r="M51" s="99" t="s">
        <v>56</v>
      </c>
      <c r="N51" s="105"/>
      <c r="O51" s="69"/>
    </row>
    <row r="52" spans="1:15" s="7" customFormat="1" ht="14.45" customHeight="1">
      <c r="A52" s="67"/>
      <c r="B52" s="68"/>
      <c r="C52" s="55"/>
      <c r="D52" s="55"/>
      <c r="E52" s="63"/>
      <c r="F52" s="63"/>
      <c r="G52" s="63"/>
      <c r="H52" s="63"/>
      <c r="I52" s="63"/>
      <c r="J52" s="63"/>
      <c r="K52" s="63"/>
      <c r="L52" s="63"/>
      <c r="M52" s="63"/>
      <c r="N52" s="105"/>
      <c r="O52" s="69"/>
    </row>
    <row r="53" spans="1:15" s="7" customFormat="1" ht="14.45" customHeight="1">
      <c r="A53" s="102" t="s">
        <v>61</v>
      </c>
      <c r="B53" s="68"/>
      <c r="C53" s="55"/>
      <c r="D53" s="63"/>
      <c r="E53" s="152">
        <f>VLOOKUP(Berechnung_Retention!B9,Berechnung_Retention!H9:'Berechnung_Retention'!J25,3,FALSE)</f>
        <v>0.15</v>
      </c>
      <c r="F53" s="100" t="s">
        <v>87</v>
      </c>
      <c r="G53" s="63"/>
      <c r="H53" s="63"/>
      <c r="I53" s="63"/>
      <c r="J53" s="63"/>
      <c r="K53" s="97" t="s">
        <v>58</v>
      </c>
      <c r="L53" s="98" t="str">
        <f>IF(K44=0,"---",IF(N44/K44&lt;=Berechnung_Retention!B12,"---",Berechnung_Retention!F30))</f>
        <v>---</v>
      </c>
      <c r="M53" s="99" t="s">
        <v>2</v>
      </c>
      <c r="N53" s="96" t="str">
        <f>IF(L53="---","",IF(ROUND(L54,1)&gt;ROUND(L53,1),"Ablauf &gt;Zulauf !",""))</f>
        <v/>
      </c>
      <c r="O53" s="101"/>
    </row>
    <row r="54" spans="1:15" s="7" customFormat="1" ht="14.45" customHeight="1">
      <c r="A54" s="102" t="s">
        <v>60</v>
      </c>
      <c r="B54" s="68"/>
      <c r="C54" s="55"/>
      <c r="D54" s="63"/>
      <c r="E54" s="51"/>
      <c r="F54" s="100" t="s">
        <v>59</v>
      </c>
      <c r="G54" s="63"/>
      <c r="H54" s="63"/>
      <c r="I54" s="63"/>
      <c r="J54" s="63"/>
      <c r="K54" s="97" t="s">
        <v>62</v>
      </c>
      <c r="L54" s="98" t="str">
        <f>IF(K44=0,"---",Berechnung_Retention!B13)</f>
        <v>---</v>
      </c>
      <c r="M54" s="99" t="s">
        <v>2</v>
      </c>
      <c r="N54" s="100" t="s">
        <v>63</v>
      </c>
      <c r="O54" s="101"/>
    </row>
    <row r="55" spans="1:15" s="7" customFormat="1" ht="14.45" customHeight="1">
      <c r="A55" s="67"/>
      <c r="B55" s="68"/>
      <c r="C55" s="55"/>
      <c r="D55" s="55"/>
      <c r="E55" s="63"/>
      <c r="F55" s="63"/>
      <c r="G55" s="63"/>
      <c r="H55" s="68"/>
      <c r="I55" s="63"/>
      <c r="J55" s="63"/>
      <c r="K55" s="63"/>
      <c r="L55" s="63"/>
      <c r="M55" s="63"/>
      <c r="N55" s="63"/>
      <c r="O55" s="69"/>
    </row>
    <row r="56" spans="1:15" s="7" customFormat="1" ht="14.45" customHeight="1">
      <c r="A56" s="67" t="s">
        <v>101</v>
      </c>
      <c r="B56" s="68"/>
      <c r="C56" s="55"/>
      <c r="D56" s="55"/>
      <c r="E56" s="125" t="str">
        <f>IF(K44=0,"---",IF(N44/K44&lt;=Berechnung_Retention!B12,"---",Berechnung_Retention!B14))</f>
        <v>---</v>
      </c>
      <c r="F56" s="63" t="s">
        <v>100</v>
      </c>
      <c r="G56" s="96" t="str">
        <f>IF(E56&lt;5,"nur ab 5 l/s*ha verwenden!","")</f>
        <v/>
      </c>
      <c r="H56" s="68"/>
      <c r="I56" s="63"/>
      <c r="J56" s="63"/>
      <c r="K56" s="63"/>
      <c r="L56" s="63"/>
      <c r="M56" s="63"/>
      <c r="N56" s="63"/>
      <c r="O56" s="69"/>
    </row>
    <row r="57" spans="1:15" s="7" customFormat="1" ht="14.45" customHeight="1" thickBot="1">
      <c r="A57" s="67"/>
      <c r="B57" s="68"/>
      <c r="C57" s="55"/>
      <c r="D57" s="55"/>
      <c r="E57" s="63"/>
      <c r="F57" s="63"/>
      <c r="G57" s="63"/>
      <c r="H57" s="68"/>
      <c r="I57" s="63"/>
      <c r="J57" s="63"/>
      <c r="K57" s="63"/>
      <c r="L57" s="63"/>
      <c r="M57" s="63"/>
      <c r="N57" s="63"/>
      <c r="O57" s="69"/>
    </row>
    <row r="58" spans="1:15" s="8" customFormat="1" ht="20.100000000000001" customHeight="1">
      <c r="A58" s="146" t="s">
        <v>3</v>
      </c>
      <c r="B58" s="147"/>
      <c r="C58" s="148"/>
      <c r="D58" s="148"/>
      <c r="E58" s="148"/>
      <c r="F58" s="149">
        <f>IF(K44=0,0,IF(N44/K44&lt;=Berechnung_Retention!B12,0,IF(L53&lt;L54,0,ROUND(Berechnung_Retention!I30,1))))</f>
        <v>0</v>
      </c>
      <c r="G58" s="74" t="s">
        <v>14</v>
      </c>
      <c r="H58" s="68"/>
      <c r="I58" s="68"/>
      <c r="J58" s="68"/>
      <c r="K58" s="68"/>
      <c r="L58" s="68"/>
      <c r="M58" s="68"/>
      <c r="N58" s="68"/>
      <c r="O58" s="75"/>
    </row>
    <row r="59" spans="1:15" s="8" customFormat="1" ht="20.100000000000001" customHeight="1" thickBot="1">
      <c r="A59" s="150" t="s">
        <v>54</v>
      </c>
      <c r="B59" s="77"/>
      <c r="C59" s="78"/>
      <c r="D59" s="78"/>
      <c r="E59" s="78"/>
      <c r="F59" s="79">
        <f>IF(F58=0,0,F58*1000/L54/60)</f>
        <v>0</v>
      </c>
      <c r="G59" s="80" t="s">
        <v>55</v>
      </c>
      <c r="H59" s="68"/>
      <c r="I59" s="68"/>
      <c r="J59" s="68"/>
      <c r="K59" s="68"/>
      <c r="L59" s="68"/>
      <c r="M59" s="68"/>
      <c r="N59" s="68"/>
      <c r="O59" s="75"/>
    </row>
    <row r="60" spans="1:15" s="7" customFormat="1" ht="14.45" customHeight="1">
      <c r="A60" s="81"/>
      <c r="B60" s="82"/>
      <c r="C60" s="55"/>
      <c r="D60" s="55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9"/>
    </row>
    <row r="61" spans="1:15" s="7" customFormat="1" ht="14.45" customHeight="1">
      <c r="A61" s="151" t="s">
        <v>69</v>
      </c>
      <c r="B61" s="82"/>
      <c r="C61" s="84"/>
      <c r="D61" s="84"/>
      <c r="E61" s="68"/>
      <c r="F61" s="68"/>
      <c r="G61" s="68"/>
      <c r="H61" s="63"/>
      <c r="I61" s="63"/>
      <c r="J61" s="63"/>
      <c r="K61" s="63"/>
      <c r="L61" s="63"/>
      <c r="M61" s="63"/>
      <c r="N61" s="63"/>
      <c r="O61" s="69"/>
    </row>
    <row r="62" spans="1:15" s="7" customFormat="1" ht="14.45" customHeight="1">
      <c r="A62" s="85" t="s">
        <v>70</v>
      </c>
      <c r="B62" s="82"/>
      <c r="C62" s="84"/>
      <c r="D62" s="84"/>
      <c r="E62" s="68"/>
      <c r="F62" s="68"/>
      <c r="G62" s="68"/>
      <c r="H62" s="63"/>
      <c r="I62" s="63"/>
      <c r="J62" s="63"/>
      <c r="K62" s="63"/>
      <c r="L62" s="63"/>
      <c r="M62" s="63"/>
      <c r="N62" s="63"/>
      <c r="O62" s="69"/>
    </row>
    <row r="63" spans="1:15" s="7" customFormat="1" ht="14.45" customHeight="1">
      <c r="A63" s="83"/>
      <c r="B63" s="82"/>
      <c r="C63" s="84"/>
      <c r="D63" s="84"/>
      <c r="E63" s="68"/>
      <c r="F63" s="68"/>
      <c r="G63" s="68"/>
      <c r="H63" s="63"/>
      <c r="I63" s="63"/>
      <c r="J63" s="63"/>
      <c r="K63" s="63"/>
      <c r="L63" s="63"/>
      <c r="M63" s="63"/>
      <c r="N63" s="63"/>
      <c r="O63" s="69"/>
    </row>
    <row r="64" spans="1:15" s="7" customFormat="1" ht="14.45" customHeight="1">
      <c r="A64" s="83" t="s">
        <v>176</v>
      </c>
      <c r="B64" s="82"/>
      <c r="C64" s="84"/>
      <c r="D64" s="84"/>
      <c r="E64" s="153"/>
      <c r="F64" s="145" t="s">
        <v>72</v>
      </c>
      <c r="G64" s="68"/>
      <c r="H64" s="63"/>
      <c r="I64" s="63"/>
      <c r="J64" s="63"/>
      <c r="K64" s="63"/>
      <c r="L64" s="63"/>
      <c r="M64" s="63"/>
      <c r="N64" s="63"/>
      <c r="O64" s="69"/>
    </row>
    <row r="65" spans="1:15" s="7" customFormat="1" ht="14.45" customHeight="1">
      <c r="A65" s="143" t="s">
        <v>116</v>
      </c>
      <c r="B65" s="82"/>
      <c r="C65" s="84"/>
      <c r="D65" s="84"/>
      <c r="E65" s="68"/>
      <c r="F65" s="68"/>
      <c r="G65" s="68"/>
      <c r="H65" s="63"/>
      <c r="I65" s="63"/>
      <c r="J65" s="63"/>
      <c r="K65" s="63"/>
      <c r="L65" s="63"/>
      <c r="M65" s="63"/>
      <c r="N65" s="63"/>
      <c r="O65" s="69"/>
    </row>
    <row r="66" spans="1:15" s="7" customFormat="1" ht="14.45" customHeight="1">
      <c r="A66" s="83"/>
      <c r="B66" s="82"/>
      <c r="C66" s="82"/>
      <c r="D66" s="82"/>
      <c r="E66" s="82"/>
      <c r="F66" s="82"/>
      <c r="G66" s="68"/>
      <c r="H66" s="63"/>
      <c r="I66" s="63"/>
      <c r="J66" s="63"/>
      <c r="K66" s="63"/>
      <c r="L66" s="63"/>
      <c r="M66" s="63"/>
      <c r="N66" s="63"/>
      <c r="O66" s="69"/>
    </row>
    <row r="67" spans="1:15" s="7" customFormat="1" ht="14.45" customHeight="1">
      <c r="A67" s="86" t="s">
        <v>71</v>
      </c>
      <c r="B67" s="87"/>
      <c r="C67" s="55"/>
      <c r="D67" s="55"/>
      <c r="E67" s="98" t="str">
        <f>IF(F58=0,"---",IF(ISBLANK(E64),"---",IF(E64&lt;=0,"---",((L54/1000)/0.673)/(SQRT(2*9.81*(E64/100)/2))*10000)))</f>
        <v>---</v>
      </c>
      <c r="F67" s="99" t="s">
        <v>74</v>
      </c>
      <c r="G67" s="68"/>
      <c r="H67" s="63"/>
      <c r="I67" s="63"/>
      <c r="J67" s="63"/>
      <c r="K67" s="63"/>
      <c r="L67" s="63"/>
      <c r="M67" s="63"/>
      <c r="N67" s="63"/>
      <c r="O67" s="69"/>
    </row>
    <row r="68" spans="1:15" s="7" customFormat="1" ht="14.45" customHeight="1">
      <c r="A68" s="83"/>
      <c r="B68" s="87"/>
      <c r="C68" s="55"/>
      <c r="D68" s="144" t="s">
        <v>73</v>
      </c>
      <c r="E68" s="124" t="str">
        <f>IF(F58=0,"---",IF(ISBLANK(E64),"---",IF(E64&lt;=0,"---",ROUND(SQRT(E67/PI())*2/5,1)*5)))</f>
        <v>---</v>
      </c>
      <c r="F68" s="99" t="s">
        <v>72</v>
      </c>
      <c r="G68" s="68"/>
      <c r="H68" s="63"/>
      <c r="I68" s="63"/>
      <c r="J68" s="63"/>
      <c r="K68" s="63"/>
      <c r="L68" s="63"/>
      <c r="M68" s="63"/>
      <c r="N68" s="63"/>
      <c r="O68" s="69"/>
    </row>
    <row r="69" spans="1:15" s="7" customFormat="1" ht="14.45" customHeight="1">
      <c r="A69" s="83"/>
      <c r="B69" s="82"/>
      <c r="C69" s="55"/>
      <c r="D69" s="55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9"/>
    </row>
    <row r="70" spans="1:15" s="7" customFormat="1" ht="5.0999999999999996" customHeight="1">
      <c r="A70" s="88"/>
      <c r="B70" s="89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</row>
    <row r="71" spans="1: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>
      <c r="A72" s="94"/>
      <c r="B72" s="82" t="s">
        <v>114</v>
      </c>
      <c r="C72" s="82"/>
      <c r="D72" s="82"/>
      <c r="E72" s="82"/>
      <c r="F72" s="95"/>
      <c r="G72" s="82" t="s">
        <v>115</v>
      </c>
      <c r="H72" s="82"/>
      <c r="I72" s="82"/>
      <c r="J72" s="82"/>
      <c r="K72" s="82"/>
      <c r="L72" s="82"/>
      <c r="M72" s="82"/>
      <c r="N72" s="82"/>
      <c r="O72" s="82"/>
    </row>
  </sheetData>
  <sheetProtection algorithmName="SHA-512" hashValue="KW9eeXj94XX6UR+IIq0dWMosunVLJWSamqabCjn80uA0Kd/mVpeuiTbRTLEw+YSI7peNgsWZeLtc7FOKMZhRyg==" saltValue="wibx55f4YekRJk3FOAdaSw==" spinCount="100000" sheet="1" objects="1" scenarios="1" selectLockedCells="1"/>
  <mergeCells count="84">
    <mergeCell ref="A2:M2"/>
    <mergeCell ref="A6:B6"/>
    <mergeCell ref="A7:B7"/>
    <mergeCell ref="A8:B8"/>
    <mergeCell ref="A9:B9"/>
    <mergeCell ref="C9:E9"/>
    <mergeCell ref="C7:E7"/>
    <mergeCell ref="A5:B5"/>
    <mergeCell ref="I6:L6"/>
    <mergeCell ref="I7:L7"/>
    <mergeCell ref="I8:L8"/>
    <mergeCell ref="I9:L9"/>
    <mergeCell ref="C6:E6"/>
    <mergeCell ref="K19:L19"/>
    <mergeCell ref="K20:L20"/>
    <mergeCell ref="K21:L21"/>
    <mergeCell ref="K22:L22"/>
    <mergeCell ref="N16:O16"/>
    <mergeCell ref="N17:O17"/>
    <mergeCell ref="N18:O18"/>
    <mergeCell ref="N19:O19"/>
    <mergeCell ref="N20:O20"/>
    <mergeCell ref="N21:O21"/>
    <mergeCell ref="N22:O22"/>
    <mergeCell ref="K16:L16"/>
    <mergeCell ref="K17:L17"/>
    <mergeCell ref="K18:L18"/>
    <mergeCell ref="K25:L25"/>
    <mergeCell ref="K26:L26"/>
    <mergeCell ref="K27:L27"/>
    <mergeCell ref="K28:L28"/>
    <mergeCell ref="K29:L29"/>
    <mergeCell ref="N29:O29"/>
    <mergeCell ref="N37:O37"/>
    <mergeCell ref="K30:L30"/>
    <mergeCell ref="K31:L31"/>
    <mergeCell ref="K32:L32"/>
    <mergeCell ref="K33:L33"/>
    <mergeCell ref="N30:O30"/>
    <mergeCell ref="N31:O31"/>
    <mergeCell ref="N32:O32"/>
    <mergeCell ref="M14:M15"/>
    <mergeCell ref="N25:O25"/>
    <mergeCell ref="N26:O26"/>
    <mergeCell ref="N27:O27"/>
    <mergeCell ref="N28:O28"/>
    <mergeCell ref="N14:O15"/>
    <mergeCell ref="N13:O13"/>
    <mergeCell ref="I44:J44"/>
    <mergeCell ref="K44:L44"/>
    <mergeCell ref="N44:O44"/>
    <mergeCell ref="N40:O40"/>
    <mergeCell ref="N41:O41"/>
    <mergeCell ref="N42:O42"/>
    <mergeCell ref="K36:L36"/>
    <mergeCell ref="K40:L40"/>
    <mergeCell ref="K41:L41"/>
    <mergeCell ref="K42:L42"/>
    <mergeCell ref="K37:L37"/>
    <mergeCell ref="K14:L15"/>
    <mergeCell ref="K13:L13"/>
    <mergeCell ref="N33:O33"/>
    <mergeCell ref="N36:O36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42:J42"/>
    <mergeCell ref="A33:J33"/>
    <mergeCell ref="A36:J36"/>
    <mergeCell ref="A37:J37"/>
    <mergeCell ref="A40:J40"/>
    <mergeCell ref="A41:J41"/>
  </mergeCells>
  <phoneticPr fontId="2" type="noConversion"/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C57D-F438-4750-8237-B50D2C6297DF}">
  <dimension ref="A1:A36"/>
  <sheetViews>
    <sheetView zoomScaleNormal="100" workbookViewId="0">
      <selection activeCell="H1" sqref="H1"/>
    </sheetView>
  </sheetViews>
  <sheetFormatPr baseColWidth="10" defaultRowHeight="12.75"/>
  <cols>
    <col min="1" max="1" width="3" customWidth="1"/>
  </cols>
  <sheetData>
    <row r="1" spans="1:1" ht="18">
      <c r="A1" s="62" t="s">
        <v>129</v>
      </c>
    </row>
    <row r="2" spans="1:1">
      <c r="A2" s="63" t="s">
        <v>131</v>
      </c>
    </row>
    <row r="3" spans="1:1">
      <c r="A3" s="63"/>
    </row>
    <row r="4" spans="1:1" ht="15.75">
      <c r="A4" s="64" t="s">
        <v>111</v>
      </c>
    </row>
    <row r="5" spans="1:1" ht="9.75" customHeight="1"/>
    <row r="6" spans="1:1" ht="14.25">
      <c r="A6" s="61"/>
    </row>
    <row r="7" spans="1:1" ht="14.25">
      <c r="A7" s="61"/>
    </row>
    <row r="8" spans="1:1" ht="14.25">
      <c r="A8" s="61"/>
    </row>
    <row r="9" spans="1:1" ht="14.25">
      <c r="A9" s="61"/>
    </row>
    <row r="10" spans="1:1" ht="14.25">
      <c r="A10" s="61"/>
    </row>
    <row r="11" spans="1:1" ht="14.25">
      <c r="A11" s="61"/>
    </row>
    <row r="12" spans="1:1" ht="14.25">
      <c r="A12" s="61"/>
    </row>
    <row r="13" spans="1:1" ht="14.25">
      <c r="A13" s="61"/>
    </row>
    <row r="14" spans="1:1" ht="14.25">
      <c r="A14" s="61"/>
    </row>
    <row r="15" spans="1:1" ht="14.25">
      <c r="A15" s="61"/>
    </row>
    <row r="16" spans="1:1" ht="14.25">
      <c r="A16" s="61"/>
    </row>
    <row r="17" spans="1:1" ht="14.25">
      <c r="A17" s="61"/>
    </row>
    <row r="20" spans="1:1" ht="15.75">
      <c r="A20" s="64" t="s">
        <v>130</v>
      </c>
    </row>
    <row r="22" spans="1:1" ht="14.25">
      <c r="A22" s="65"/>
    </row>
    <row r="23" spans="1:1" ht="14.25">
      <c r="A23" s="65"/>
    </row>
    <row r="24" spans="1:1" ht="14.25">
      <c r="A24" s="65"/>
    </row>
    <row r="25" spans="1:1" ht="14.25">
      <c r="A25" s="65"/>
    </row>
    <row r="26" spans="1:1" ht="14.25">
      <c r="A26" s="65"/>
    </row>
    <row r="27" spans="1:1" ht="14.25">
      <c r="A27" s="65"/>
    </row>
    <row r="28" spans="1:1" ht="14.25">
      <c r="A28" s="65"/>
    </row>
    <row r="29" spans="1:1" ht="14.25">
      <c r="A29" s="65"/>
    </row>
    <row r="30" spans="1:1" ht="14.25">
      <c r="A30" s="65"/>
    </row>
    <row r="31" spans="1:1" ht="14.25">
      <c r="A31" s="65"/>
    </row>
    <row r="32" spans="1:1" ht="14.25">
      <c r="A32" s="65"/>
    </row>
    <row r="33" spans="1:1" ht="14.25">
      <c r="A33" s="65"/>
    </row>
    <row r="34" spans="1:1" ht="14.25">
      <c r="A34" s="65"/>
    </row>
    <row r="36" spans="1:1" ht="15.75">
      <c r="A36" s="64" t="s">
        <v>110</v>
      </c>
    </row>
  </sheetData>
  <sheetProtection algorithmName="SHA-512" hashValue="dqwqLeEik0WofioOQT2n0QZcl1zYyxVw6W7TjRKIZNAyROcKXRV8YzCaKVJQOUE/zAK+D9RzeLFymzPv88JitA==" saltValue="tuYwt2rpSBgfwbbtzUMEN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F6C8-D632-498B-AA09-36E17FC637B4}">
  <dimension ref="A1:A37"/>
  <sheetViews>
    <sheetView zoomScaleNormal="100" workbookViewId="0">
      <selection activeCell="H1" sqref="H1"/>
    </sheetView>
  </sheetViews>
  <sheetFormatPr baseColWidth="10" defaultRowHeight="12.75"/>
  <cols>
    <col min="1" max="1" width="3" customWidth="1"/>
  </cols>
  <sheetData>
    <row r="1" spans="1:1" ht="18">
      <c r="A1" s="62" t="s">
        <v>125</v>
      </c>
    </row>
    <row r="2" spans="1:1">
      <c r="A2" s="63" t="s">
        <v>131</v>
      </c>
    </row>
    <row r="3" spans="1:1">
      <c r="A3" s="63"/>
    </row>
    <row r="4" spans="1:1" ht="15.75">
      <c r="A4" s="64" t="s">
        <v>126</v>
      </c>
    </row>
    <row r="5" spans="1:1" ht="9.75" customHeight="1"/>
    <row r="6" spans="1:1" ht="14.25">
      <c r="A6" s="61"/>
    </row>
    <row r="7" spans="1:1" ht="14.25">
      <c r="A7" s="61"/>
    </row>
    <row r="8" spans="1:1" ht="14.25">
      <c r="A8" s="61"/>
    </row>
    <row r="9" spans="1:1" ht="14.25">
      <c r="A9" s="61"/>
    </row>
    <row r="10" spans="1:1" ht="14.25">
      <c r="A10" s="61"/>
    </row>
    <row r="11" spans="1:1" ht="14.25">
      <c r="A11" s="61"/>
    </row>
    <row r="12" spans="1:1" ht="14.25">
      <c r="A12" s="61"/>
    </row>
    <row r="13" spans="1:1" ht="14.25">
      <c r="A13" s="61"/>
    </row>
    <row r="14" spans="1:1" ht="14.25">
      <c r="A14" s="61"/>
    </row>
    <row r="15" spans="1:1" ht="14.25">
      <c r="A15" s="61"/>
    </row>
    <row r="16" spans="1:1" ht="14.25">
      <c r="A16" s="61"/>
    </row>
    <row r="17" spans="1:1" ht="14.25">
      <c r="A17" s="61"/>
    </row>
    <row r="21" spans="1:1" ht="15.75">
      <c r="A21" s="64" t="s">
        <v>127</v>
      </c>
    </row>
    <row r="23" spans="1:1" ht="14.25">
      <c r="A23" s="65"/>
    </row>
    <row r="24" spans="1:1" ht="14.25">
      <c r="A24" s="65"/>
    </row>
    <row r="25" spans="1:1" ht="14.25">
      <c r="A25" s="65"/>
    </row>
    <row r="26" spans="1:1" ht="14.25">
      <c r="A26" s="65"/>
    </row>
    <row r="27" spans="1:1" ht="14.25">
      <c r="A27" s="65"/>
    </row>
    <row r="28" spans="1:1" ht="14.25">
      <c r="A28" s="65"/>
    </row>
    <row r="29" spans="1:1" ht="14.25">
      <c r="A29" s="65"/>
    </row>
    <row r="30" spans="1:1" ht="14.25">
      <c r="A30" s="65"/>
    </row>
    <row r="31" spans="1:1" ht="14.25">
      <c r="A31" s="65"/>
    </row>
    <row r="32" spans="1:1" ht="14.25">
      <c r="A32" s="65"/>
    </row>
    <row r="33" spans="1:1" ht="14.25">
      <c r="A33" s="65"/>
    </row>
    <row r="34" spans="1:1" ht="14.25">
      <c r="A34" s="65"/>
    </row>
    <row r="35" spans="1:1" ht="14.25">
      <c r="A35" s="65"/>
    </row>
    <row r="37" spans="1:1" ht="15.75">
      <c r="A37" s="64" t="s">
        <v>128</v>
      </c>
    </row>
  </sheetData>
  <sheetProtection algorithmName="SHA-512" hashValue="vxYkQ8t8OzZA2yneTSqjFtwf2Fqpe61fmflNgsOFw7tqPCv+/8Q1QAjESLIjoFKAU2H0L+yrX2i6ucHD/bbLGw==" saltValue="mEliz/oJaNbGp2EW9DAhG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5FC4-6B79-4781-8D7C-7A5A30B0B891}">
  <sheetPr>
    <pageSetUpPr fitToPage="1"/>
  </sheetPr>
  <dimension ref="A1:AX407"/>
  <sheetViews>
    <sheetView zoomScaleNormal="100" workbookViewId="0">
      <selection activeCell="J22" sqref="J22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8.140625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28515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5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26" ht="20.25">
      <c r="A1" s="9" t="s">
        <v>102</v>
      </c>
    </row>
    <row r="2" spans="1:26" ht="15.75">
      <c r="A2" s="20" t="s">
        <v>153</v>
      </c>
    </row>
    <row r="4" spans="1:26" ht="20.25">
      <c r="A4" s="2"/>
      <c r="H4" s="11"/>
    </row>
    <row r="5" spans="1:26" ht="20.25">
      <c r="H5" s="11" t="s">
        <v>7</v>
      </c>
      <c r="K5" s="11" t="s">
        <v>178</v>
      </c>
    </row>
    <row r="6" spans="1:26">
      <c r="A6" s="2" t="s">
        <v>1</v>
      </c>
      <c r="D6" s="10" t="s">
        <v>16</v>
      </c>
      <c r="Z6" s="1"/>
    </row>
    <row r="7" spans="1:26">
      <c r="A7" s="2"/>
      <c r="E7" s="18"/>
      <c r="Z7" s="1"/>
    </row>
    <row r="8" spans="1:26" ht="13.5">
      <c r="A8" s="3"/>
      <c r="H8" s="12"/>
      <c r="I8" s="16" t="s">
        <v>24</v>
      </c>
      <c r="K8" s="167"/>
      <c r="L8" s="168" t="s">
        <v>179</v>
      </c>
      <c r="Z8" s="1"/>
    </row>
    <row r="9" spans="1:26" ht="14.25">
      <c r="A9" s="3" t="s">
        <v>20</v>
      </c>
      <c r="B9" s="14">
        <v>1</v>
      </c>
      <c r="D9" s="1" t="s">
        <v>15</v>
      </c>
      <c r="H9" s="25" t="s">
        <v>151</v>
      </c>
      <c r="I9" s="13">
        <v>0.15</v>
      </c>
      <c r="J9" s="1">
        <v>1</v>
      </c>
      <c r="K9" s="167" t="s">
        <v>180</v>
      </c>
      <c r="L9" s="169">
        <v>5</v>
      </c>
      <c r="Z9" s="1"/>
    </row>
    <row r="10" spans="1:26" ht="14.25">
      <c r="A10" s="19" t="s">
        <v>89</v>
      </c>
      <c r="B10" s="22">
        <f>Versickerungsanlage!K44/10000</f>
        <v>0</v>
      </c>
      <c r="C10" s="19" t="s">
        <v>90</v>
      </c>
      <c r="D10" s="19" t="s">
        <v>103</v>
      </c>
      <c r="H10" s="25" t="s">
        <v>141</v>
      </c>
      <c r="I10" s="13">
        <v>0.15</v>
      </c>
      <c r="J10" s="1">
        <v>2</v>
      </c>
      <c r="K10" s="167" t="s">
        <v>181</v>
      </c>
      <c r="L10" s="169">
        <v>2</v>
      </c>
      <c r="Z10" s="1"/>
    </row>
    <row r="11" spans="1:26" ht="15.75">
      <c r="A11" s="19" t="s">
        <v>25</v>
      </c>
      <c r="B11" s="22">
        <f>IF(Versickerungsanlage!N44="",0,Versickerungsanlage!N44/10000)</f>
        <v>0</v>
      </c>
      <c r="C11" s="19" t="s">
        <v>26</v>
      </c>
      <c r="D11" s="19" t="s">
        <v>103</v>
      </c>
      <c r="H11" s="25" t="s">
        <v>142</v>
      </c>
      <c r="I11" s="13">
        <v>0.15</v>
      </c>
      <c r="J11" s="1">
        <v>3</v>
      </c>
      <c r="K11" s="167" t="s">
        <v>182</v>
      </c>
      <c r="L11" s="169">
        <v>2</v>
      </c>
      <c r="Z11" s="1"/>
    </row>
    <row r="12" spans="1:26" ht="14.25">
      <c r="A12" s="19" t="s">
        <v>57</v>
      </c>
      <c r="B12" s="14">
        <v>4</v>
      </c>
      <c r="D12" s="19" t="s">
        <v>186</v>
      </c>
      <c r="H12" s="25" t="s">
        <v>143</v>
      </c>
      <c r="I12" s="13">
        <v>0.15</v>
      </c>
      <c r="J12" s="1">
        <v>4</v>
      </c>
      <c r="K12" s="167" t="s">
        <v>183</v>
      </c>
      <c r="L12" s="169">
        <v>0.5</v>
      </c>
      <c r="Z12" s="1"/>
    </row>
    <row r="13" spans="1:26" ht="14.25">
      <c r="H13" s="25" t="s">
        <v>144</v>
      </c>
      <c r="I13" s="13">
        <v>0.15</v>
      </c>
      <c r="Z13" s="1"/>
    </row>
    <row r="14" spans="1:26" ht="14.25">
      <c r="A14" s="19"/>
      <c r="D14" s="19"/>
      <c r="H14" s="25" t="s">
        <v>145</v>
      </c>
      <c r="I14" s="13">
        <v>0.15</v>
      </c>
      <c r="Z14" s="1"/>
    </row>
    <row r="15" spans="1:26" ht="14.25">
      <c r="A15" s="19" t="s">
        <v>93</v>
      </c>
      <c r="B15" s="14">
        <v>1</v>
      </c>
      <c r="C15" s="19"/>
      <c r="D15" s="1" t="s">
        <v>15</v>
      </c>
      <c r="H15" s="25" t="s">
        <v>146</v>
      </c>
      <c r="I15" s="13">
        <v>0.15</v>
      </c>
      <c r="Z15" s="1"/>
    </row>
    <row r="16" spans="1:26" ht="14.25">
      <c r="B16" s="159">
        <f>VLOOKUP(B15,J9:L12,3,FALSE)</f>
        <v>5</v>
      </c>
      <c r="C16" s="19" t="s">
        <v>152</v>
      </c>
      <c r="H16" s="25" t="s">
        <v>23</v>
      </c>
      <c r="I16" s="13">
        <v>0.5</v>
      </c>
      <c r="Z16" s="1"/>
    </row>
    <row r="17" spans="1:50" ht="14.25">
      <c r="A17" s="19" t="s">
        <v>93</v>
      </c>
      <c r="B17" s="159">
        <f>Versickerungsanlage!F53</f>
        <v>5</v>
      </c>
      <c r="C17" s="19" t="s">
        <v>152</v>
      </c>
      <c r="D17" s="19" t="s">
        <v>103</v>
      </c>
      <c r="H17" s="25" t="s">
        <v>21</v>
      </c>
      <c r="I17" s="13">
        <v>0.45</v>
      </c>
      <c r="Z17" s="1"/>
    </row>
    <row r="18" spans="1:50" ht="14.25">
      <c r="A18" s="19" t="s">
        <v>96</v>
      </c>
      <c r="B18" s="52">
        <f>Versickerungsanlage!F54</f>
        <v>0</v>
      </c>
      <c r="C18" s="19" t="s">
        <v>94</v>
      </c>
      <c r="D18" s="19" t="s">
        <v>103</v>
      </c>
      <c r="H18" s="25" t="s">
        <v>22</v>
      </c>
      <c r="I18" s="13">
        <v>0.45</v>
      </c>
      <c r="K18" s="158"/>
      <c r="L18" s="158"/>
      <c r="M18" s="158"/>
      <c r="N18" s="158"/>
      <c r="Z18" s="1"/>
    </row>
    <row r="19" spans="1:50" ht="14.25">
      <c r="A19" s="19" t="s">
        <v>97</v>
      </c>
      <c r="B19" s="53">
        <f>B17*B18/60</f>
        <v>0</v>
      </c>
      <c r="C19" s="19" t="s">
        <v>2</v>
      </c>
      <c r="D19" s="19" t="s">
        <v>92</v>
      </c>
      <c r="H19" s="25" t="s">
        <v>147</v>
      </c>
      <c r="I19" s="13">
        <v>0.15</v>
      </c>
      <c r="K19" s="158"/>
      <c r="L19" s="158"/>
      <c r="M19" s="158"/>
      <c r="N19" s="158"/>
      <c r="Z19" s="1"/>
    </row>
    <row r="20" spans="1:50" ht="14.25">
      <c r="H20" s="25" t="s">
        <v>148</v>
      </c>
      <c r="I20" s="13">
        <v>0.15</v>
      </c>
      <c r="K20" s="158"/>
      <c r="L20" s="158"/>
      <c r="M20" s="158"/>
      <c r="N20" s="158"/>
      <c r="Z20" s="1"/>
    </row>
    <row r="21" spans="1:50" ht="14.25">
      <c r="H21" s="25" t="s">
        <v>149</v>
      </c>
      <c r="I21" s="13">
        <v>0.15</v>
      </c>
      <c r="K21"/>
      <c r="L21"/>
      <c r="M21"/>
      <c r="N21"/>
      <c r="Z21" s="1"/>
    </row>
    <row r="22" spans="1:50" ht="14.25">
      <c r="H22" s="25" t="s">
        <v>139</v>
      </c>
      <c r="I22" s="13">
        <v>0.15</v>
      </c>
      <c r="L22"/>
      <c r="M22"/>
      <c r="N22" s="158"/>
      <c r="Z22" s="1"/>
    </row>
    <row r="23" spans="1:50" ht="14.25">
      <c r="A23" s="2"/>
      <c r="H23" s="25" t="s">
        <v>140</v>
      </c>
      <c r="I23" s="13">
        <v>0.15</v>
      </c>
      <c r="Z23" s="1"/>
    </row>
    <row r="24" spans="1:50" ht="14.25">
      <c r="A24" s="2"/>
      <c r="H24" s="25" t="s">
        <v>150</v>
      </c>
      <c r="I24" s="13">
        <v>0.15</v>
      </c>
      <c r="Z24" s="1"/>
    </row>
    <row r="25" spans="1:50" ht="14.25">
      <c r="A25" s="2"/>
      <c r="H25" s="25" t="s">
        <v>194</v>
      </c>
      <c r="I25" s="13">
        <v>0.15</v>
      </c>
      <c r="M25"/>
      <c r="N25"/>
      <c r="O25"/>
      <c r="P25"/>
      <c r="Q25"/>
      <c r="AE25"/>
      <c r="AH25"/>
      <c r="AN25"/>
      <c r="AQ25" s="17"/>
      <c r="AR25" s="13"/>
      <c r="AW25" s="4"/>
      <c r="AX25" s="13"/>
    </row>
    <row r="26" spans="1:50">
      <c r="A26" s="2"/>
      <c r="M26"/>
      <c r="N26"/>
      <c r="O26"/>
      <c r="P26"/>
      <c r="Q26"/>
      <c r="AE26"/>
      <c r="AH26"/>
      <c r="AN26"/>
      <c r="AW26"/>
      <c r="AX26"/>
    </row>
    <row r="27" spans="1:50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50">
      <c r="A28" s="2"/>
      <c r="G28"/>
      <c r="I28" s="3"/>
      <c r="J28" s="3"/>
      <c r="M28"/>
      <c r="N28"/>
      <c r="O28"/>
      <c r="P28"/>
      <c r="Q28"/>
      <c r="AE28"/>
      <c r="AH28"/>
      <c r="AN28"/>
      <c r="AW28"/>
      <c r="AX28"/>
    </row>
    <row r="29" spans="1:50">
      <c r="I29" s="3"/>
      <c r="J29" s="3"/>
      <c r="M29"/>
      <c r="N29"/>
      <c r="O29"/>
      <c r="P29"/>
      <c r="Q29"/>
      <c r="AE29"/>
      <c r="AH29"/>
      <c r="AN29"/>
      <c r="AW29"/>
      <c r="AX29"/>
    </row>
    <row r="30" spans="1:50">
      <c r="B30" s="29">
        <f>INDEX(B33:B273,G30,0)</f>
        <v>0</v>
      </c>
      <c r="C30" s="30" t="s">
        <v>79</v>
      </c>
      <c r="D30" s="31"/>
      <c r="E30" s="32">
        <f>INDEX(E33:E273,G30,0)</f>
        <v>0</v>
      </c>
      <c r="F30" s="32">
        <f>INDEX(F33:F273,G30,0)</f>
        <v>0</v>
      </c>
      <c r="G30" s="33">
        <f>MATCH(I30,I33:I273,0)</f>
        <v>1</v>
      </c>
      <c r="H30" s="46" t="s">
        <v>105</v>
      </c>
      <c r="I30" s="34">
        <f>IF(B19=0,0,IF(B11=0,0,MAX(I33:I273)))</f>
        <v>0</v>
      </c>
      <c r="L30" s="2" t="s">
        <v>134</v>
      </c>
      <c r="M30"/>
      <c r="N30"/>
      <c r="O30"/>
      <c r="P30"/>
      <c r="Q30"/>
      <c r="AE30"/>
      <c r="AH30"/>
      <c r="AN30"/>
      <c r="AW30"/>
      <c r="AX30"/>
    </row>
    <row r="31" spans="1:50">
      <c r="B31" s="35" t="s">
        <v>51</v>
      </c>
      <c r="C31" s="36" t="s">
        <v>51</v>
      </c>
      <c r="D31" s="36" t="s">
        <v>81</v>
      </c>
      <c r="E31" s="37" t="s">
        <v>82</v>
      </c>
      <c r="F31" s="38" t="s">
        <v>82</v>
      </c>
      <c r="G31" s="36" t="s">
        <v>82</v>
      </c>
      <c r="H31" s="36" t="s">
        <v>106</v>
      </c>
      <c r="I31" s="39" t="s">
        <v>112</v>
      </c>
      <c r="L31" s="2" t="s">
        <v>120</v>
      </c>
      <c r="M31" s="55"/>
      <c r="N31" s="55"/>
      <c r="O31" s="55"/>
      <c r="P31" s="55"/>
      <c r="Q31" s="55"/>
      <c r="R31" s="2" t="s">
        <v>121</v>
      </c>
      <c r="S31" s="2"/>
      <c r="AE31"/>
      <c r="AH31"/>
      <c r="AN31"/>
      <c r="AW31"/>
      <c r="AX31"/>
    </row>
    <row r="32" spans="1:50">
      <c r="B32" s="40" t="s">
        <v>55</v>
      </c>
      <c r="C32" s="41" t="s">
        <v>13</v>
      </c>
      <c r="D32" s="41" t="s">
        <v>85</v>
      </c>
      <c r="E32" s="42" t="s">
        <v>56</v>
      </c>
      <c r="F32" s="43" t="s">
        <v>2</v>
      </c>
      <c r="G32" s="41" t="s">
        <v>86</v>
      </c>
      <c r="H32" s="41" t="s">
        <v>86</v>
      </c>
      <c r="I32" s="44" t="s">
        <v>86</v>
      </c>
      <c r="L32" s="56" t="s">
        <v>119</v>
      </c>
      <c r="M32" s="172" t="s">
        <v>75</v>
      </c>
      <c r="N32" s="173" t="s">
        <v>76</v>
      </c>
      <c r="O32" s="174" t="s">
        <v>77</v>
      </c>
      <c r="P32" s="57" t="s">
        <v>78</v>
      </c>
      <c r="Q32" s="55"/>
      <c r="R32" s="2" t="s">
        <v>119</v>
      </c>
      <c r="S32" s="172" t="s">
        <v>75</v>
      </c>
      <c r="T32" s="173" t="s">
        <v>76</v>
      </c>
      <c r="U32" s="174" t="s">
        <v>77</v>
      </c>
      <c r="V32" s="57" t="s">
        <v>78</v>
      </c>
      <c r="AE32"/>
      <c r="AH32"/>
      <c r="AN32"/>
      <c r="AW32"/>
      <c r="AX32"/>
    </row>
    <row r="33" spans="2:50">
      <c r="B33" s="26">
        <v>0</v>
      </c>
      <c r="C33" s="28">
        <f>B33/60</f>
        <v>0</v>
      </c>
      <c r="D33" s="45"/>
      <c r="E33" s="45"/>
      <c r="F33" s="45">
        <f>E33*$B$11</f>
        <v>0</v>
      </c>
      <c r="G33" s="45">
        <f>F33*60*B33/1000</f>
        <v>0</v>
      </c>
      <c r="H33" s="45">
        <f>B33*60/1000*$B$19</f>
        <v>0</v>
      </c>
      <c r="I33" s="45">
        <f>G33-H33</f>
        <v>0</v>
      </c>
      <c r="K33" s="19" t="s">
        <v>75</v>
      </c>
      <c r="L33" s="21">
        <v>5</v>
      </c>
      <c r="M33" s="181"/>
      <c r="N33" s="54"/>
      <c r="O33" s="182"/>
      <c r="P33" s="54"/>
      <c r="Q33"/>
      <c r="R33" s="58">
        <v>0</v>
      </c>
      <c r="S33" s="175"/>
      <c r="U33" s="176"/>
      <c r="AE33"/>
      <c r="AH33"/>
      <c r="AN33"/>
      <c r="AW33"/>
      <c r="AX33"/>
    </row>
    <row r="34" spans="2:50">
      <c r="B34" s="26">
        <f>+B33+0.5</f>
        <v>0.5</v>
      </c>
      <c r="C34" s="28">
        <f t="shared" ref="C34:C97" si="0">B34/60</f>
        <v>8.3333333333333332E-3</v>
      </c>
      <c r="D34" s="45"/>
      <c r="E34" s="45">
        <f>VLOOKUP(B34,$R$34:$V$273,$B$12+1)</f>
        <v>2965.3428995386007</v>
      </c>
      <c r="F34" s="45">
        <f t="shared" ref="F34:F97" si="1">E34*$B$11</f>
        <v>0</v>
      </c>
      <c r="G34" s="45">
        <f t="shared" ref="G34:G97" si="2">F34*60*B34/1000</f>
        <v>0</v>
      </c>
      <c r="H34" s="45">
        <f t="shared" ref="H34:H97" si="3">B34*60/1000*$B$19</f>
        <v>0</v>
      </c>
      <c r="I34" s="45">
        <f t="shared" ref="I34:I97" si="4">G34-H34</f>
        <v>0</v>
      </c>
      <c r="K34" s="19" t="s">
        <v>76</v>
      </c>
      <c r="L34" s="21">
        <v>10</v>
      </c>
      <c r="M34" s="181">
        <v>199</v>
      </c>
      <c r="N34" s="54">
        <v>251</v>
      </c>
      <c r="O34" s="182">
        <v>320</v>
      </c>
      <c r="P34" s="54">
        <v>372</v>
      </c>
      <c r="Q34"/>
      <c r="R34" s="58">
        <v>0.5</v>
      </c>
      <c r="S34" s="175">
        <f t="shared" ref="S34:S97" si="5">954.11*R34^-0.671</f>
        <v>1519.1112318516432</v>
      </c>
      <c r="T34" s="59">
        <f>1223.2*R34^-0.676</f>
        <v>1954.3113284011956</v>
      </c>
      <c r="U34" s="177">
        <f>1578.5*R34^-0.68</f>
        <v>2528.9776035504369</v>
      </c>
      <c r="V34" s="59">
        <f>1848.3*R34^-0.682</f>
        <v>2965.3428995386007</v>
      </c>
      <c r="AE34"/>
      <c r="AH34"/>
      <c r="AN34"/>
      <c r="AW34"/>
      <c r="AX34"/>
    </row>
    <row r="35" spans="2:50">
      <c r="B35" s="27">
        <f t="shared" ref="B35:B98" si="6">+B34+0.5</f>
        <v>1</v>
      </c>
      <c r="C35" s="28">
        <f t="shared" si="0"/>
        <v>1.6666666666666666E-2</v>
      </c>
      <c r="D35" s="45"/>
      <c r="E35" s="45">
        <f t="shared" ref="E35:E98" si="7">VLOOKUP(B35,$R$34:$V$273,$B$12+1)</f>
        <v>1848.3</v>
      </c>
      <c r="F35" s="45">
        <f t="shared" si="1"/>
        <v>0</v>
      </c>
      <c r="G35" s="45">
        <f t="shared" si="2"/>
        <v>0</v>
      </c>
      <c r="H35" s="45">
        <f t="shared" si="3"/>
        <v>0</v>
      </c>
      <c r="I35" s="45">
        <f t="shared" si="4"/>
        <v>0</v>
      </c>
      <c r="K35" s="19" t="s">
        <v>77</v>
      </c>
      <c r="L35" s="21">
        <v>15</v>
      </c>
      <c r="M35" s="181">
        <v>153</v>
      </c>
      <c r="N35" s="54">
        <v>193</v>
      </c>
      <c r="O35" s="182">
        <v>246</v>
      </c>
      <c r="P35" s="54">
        <v>286</v>
      </c>
      <c r="Q35"/>
      <c r="R35" s="58">
        <v>1</v>
      </c>
      <c r="S35" s="175">
        <f t="shared" si="5"/>
        <v>954.11</v>
      </c>
      <c r="T35" s="59">
        <f t="shared" ref="T35:T98" si="8">1223.2*R35^-0.676</f>
        <v>1223.2</v>
      </c>
      <c r="U35" s="177">
        <f t="shared" ref="U35:U98" si="9">1578.5*R35^-0.68</f>
        <v>1578.5</v>
      </c>
      <c r="V35" s="59">
        <f t="shared" ref="V35:V98" si="10">1848.3*R35^-0.682</f>
        <v>1848.3</v>
      </c>
      <c r="AE35"/>
      <c r="AH35"/>
      <c r="AN35"/>
      <c r="AW35"/>
      <c r="AX35"/>
    </row>
    <row r="36" spans="2:50">
      <c r="B36" s="27">
        <f t="shared" si="6"/>
        <v>1.5</v>
      </c>
      <c r="C36" s="28">
        <f t="shared" si="0"/>
        <v>2.5000000000000001E-2</v>
      </c>
      <c r="D36" s="45"/>
      <c r="E36" s="45">
        <f t="shared" si="7"/>
        <v>1401.7747242215817</v>
      </c>
      <c r="F36" s="45">
        <f t="shared" si="1"/>
        <v>0</v>
      </c>
      <c r="G36" s="45">
        <f t="shared" si="2"/>
        <v>0</v>
      </c>
      <c r="H36" s="45">
        <f t="shared" si="3"/>
        <v>0</v>
      </c>
      <c r="I36" s="45">
        <f t="shared" si="4"/>
        <v>0</v>
      </c>
      <c r="K36" s="19" t="s">
        <v>78</v>
      </c>
      <c r="L36" s="21">
        <v>20</v>
      </c>
      <c r="M36" s="181">
        <v>127</v>
      </c>
      <c r="N36" s="54">
        <v>160</v>
      </c>
      <c r="O36" s="182">
        <v>204</v>
      </c>
      <c r="P36" s="54">
        <v>238</v>
      </c>
      <c r="Q36"/>
      <c r="R36" s="58">
        <v>1.5</v>
      </c>
      <c r="S36" s="175">
        <f t="shared" si="5"/>
        <v>726.84400523602574</v>
      </c>
      <c r="T36" s="59">
        <f t="shared" si="8"/>
        <v>929.95039083258428</v>
      </c>
      <c r="U36" s="177">
        <f t="shared" si="9"/>
        <v>1198.1261030957269</v>
      </c>
      <c r="V36" s="59">
        <f t="shared" si="10"/>
        <v>1401.7747242215817</v>
      </c>
      <c r="AE36"/>
      <c r="AH36"/>
      <c r="AN36"/>
      <c r="AW36"/>
      <c r="AX36"/>
    </row>
    <row r="37" spans="2:50">
      <c r="B37" s="27">
        <f t="shared" si="6"/>
        <v>2</v>
      </c>
      <c r="C37" s="28">
        <f t="shared" si="0"/>
        <v>3.3333333333333333E-2</v>
      </c>
      <c r="D37" s="45"/>
      <c r="E37" s="45">
        <f t="shared" si="7"/>
        <v>1152.0464936893311</v>
      </c>
      <c r="F37" s="45">
        <f t="shared" si="1"/>
        <v>0</v>
      </c>
      <c r="G37" s="45">
        <f t="shared" si="2"/>
        <v>0</v>
      </c>
      <c r="H37" s="45">
        <f t="shared" si="3"/>
        <v>0</v>
      </c>
      <c r="I37" s="45">
        <f t="shared" si="4"/>
        <v>0</v>
      </c>
      <c r="L37" s="21">
        <v>25</v>
      </c>
      <c r="M37" s="181">
        <v>110</v>
      </c>
      <c r="N37" s="54">
        <v>139</v>
      </c>
      <c r="O37" s="182">
        <v>177</v>
      </c>
      <c r="P37" s="54">
        <v>206</v>
      </c>
      <c r="Q37"/>
      <c r="R37" s="58">
        <v>2</v>
      </c>
      <c r="S37" s="175">
        <f t="shared" si="5"/>
        <v>599.24900363642541</v>
      </c>
      <c r="T37" s="59">
        <f t="shared" si="8"/>
        <v>765.59871411278289</v>
      </c>
      <c r="U37" s="177">
        <f t="shared" si="9"/>
        <v>985.24488572059715</v>
      </c>
      <c r="V37" s="59">
        <f t="shared" si="10"/>
        <v>1152.0464936893311</v>
      </c>
      <c r="AE37"/>
      <c r="AH37"/>
      <c r="AN37"/>
      <c r="AW37"/>
      <c r="AX37"/>
    </row>
    <row r="38" spans="2:50">
      <c r="B38" s="27">
        <f t="shared" si="6"/>
        <v>2.5</v>
      </c>
      <c r="C38" s="28">
        <f t="shared" si="0"/>
        <v>4.1666666666666664E-2</v>
      </c>
      <c r="D38" s="45"/>
      <c r="E38" s="45">
        <f t="shared" si="7"/>
        <v>989.41246528855345</v>
      </c>
      <c r="F38" s="45">
        <f t="shared" si="1"/>
        <v>0</v>
      </c>
      <c r="G38" s="45">
        <f t="shared" si="2"/>
        <v>0</v>
      </c>
      <c r="H38" s="45">
        <f t="shared" si="3"/>
        <v>0</v>
      </c>
      <c r="I38" s="45">
        <f t="shared" si="4"/>
        <v>0</v>
      </c>
      <c r="J38" s="3"/>
      <c r="L38" s="21">
        <v>30</v>
      </c>
      <c r="M38" s="181">
        <v>98</v>
      </c>
      <c r="N38" s="54">
        <v>123</v>
      </c>
      <c r="O38" s="182">
        <v>157</v>
      </c>
      <c r="P38" s="54">
        <v>183</v>
      </c>
      <c r="Q38"/>
      <c r="R38" s="58">
        <v>2.5</v>
      </c>
      <c r="S38" s="175">
        <f t="shared" si="5"/>
        <v>515.91802557527672</v>
      </c>
      <c r="T38" s="59">
        <f t="shared" si="8"/>
        <v>658.40030978060679</v>
      </c>
      <c r="U38" s="177">
        <f t="shared" si="9"/>
        <v>846.53589976846627</v>
      </c>
      <c r="V38" s="59">
        <f t="shared" si="10"/>
        <v>989.41246528855345</v>
      </c>
      <c r="AE38"/>
      <c r="AH38"/>
      <c r="AN38"/>
      <c r="AW38"/>
      <c r="AX38"/>
    </row>
    <row r="39" spans="2:50">
      <c r="B39" s="27">
        <f t="shared" si="6"/>
        <v>3</v>
      </c>
      <c r="C39" s="28">
        <f t="shared" si="0"/>
        <v>0.05</v>
      </c>
      <c r="D39" s="45"/>
      <c r="E39" s="45">
        <f t="shared" si="7"/>
        <v>873.72702265963437</v>
      </c>
      <c r="F39" s="45">
        <f t="shared" si="1"/>
        <v>0</v>
      </c>
      <c r="G39" s="45">
        <f t="shared" si="2"/>
        <v>0</v>
      </c>
      <c r="H39" s="45">
        <f t="shared" si="3"/>
        <v>0</v>
      </c>
      <c r="I39" s="45">
        <f t="shared" si="4"/>
        <v>0</v>
      </c>
      <c r="J39" s="3"/>
      <c r="L39" s="21">
        <v>35</v>
      </c>
      <c r="M39" s="181">
        <v>88</v>
      </c>
      <c r="N39" s="54">
        <v>112</v>
      </c>
      <c r="O39" s="182">
        <v>142</v>
      </c>
      <c r="P39" s="54">
        <v>166</v>
      </c>
      <c r="Q39"/>
      <c r="R39" s="58">
        <v>3</v>
      </c>
      <c r="S39" s="175">
        <f t="shared" si="5"/>
        <v>456.5097797285398</v>
      </c>
      <c r="T39" s="59">
        <f t="shared" si="8"/>
        <v>582.05430298406338</v>
      </c>
      <c r="U39" s="177">
        <f t="shared" si="9"/>
        <v>747.82870796541897</v>
      </c>
      <c r="V39" s="59">
        <f t="shared" si="10"/>
        <v>873.72702265963437</v>
      </c>
      <c r="AE39"/>
      <c r="AH39"/>
      <c r="AN39"/>
      <c r="AW39"/>
      <c r="AX39"/>
    </row>
    <row r="40" spans="2:50">
      <c r="B40" s="27">
        <f t="shared" si="6"/>
        <v>3.5</v>
      </c>
      <c r="C40" s="28">
        <f t="shared" si="0"/>
        <v>5.8333333333333334E-2</v>
      </c>
      <c r="D40" s="45"/>
      <c r="E40" s="45">
        <f t="shared" si="7"/>
        <v>786.53500763962029</v>
      </c>
      <c r="F40" s="45">
        <f t="shared" si="1"/>
        <v>0</v>
      </c>
      <c r="G40" s="45">
        <f t="shared" si="2"/>
        <v>0</v>
      </c>
      <c r="H40" s="45">
        <f t="shared" si="3"/>
        <v>0</v>
      </c>
      <c r="I40" s="45">
        <f t="shared" si="4"/>
        <v>0</v>
      </c>
      <c r="J40" s="3"/>
      <c r="L40" s="21">
        <v>40</v>
      </c>
      <c r="M40" s="181">
        <v>81</v>
      </c>
      <c r="N40" s="54">
        <v>102</v>
      </c>
      <c r="O40" s="182">
        <v>131</v>
      </c>
      <c r="P40" s="54">
        <v>152</v>
      </c>
      <c r="Q40"/>
      <c r="R40" s="58">
        <v>3.5</v>
      </c>
      <c r="S40" s="175">
        <f t="shared" si="5"/>
        <v>411.65063525041148</v>
      </c>
      <c r="T40" s="59">
        <f t="shared" si="8"/>
        <v>524.45408731929444</v>
      </c>
      <c r="U40" s="177">
        <f t="shared" si="9"/>
        <v>673.40806919463432</v>
      </c>
      <c r="V40" s="59">
        <f t="shared" si="10"/>
        <v>786.53500763962029</v>
      </c>
      <c r="AE40"/>
      <c r="AH40"/>
      <c r="AN40"/>
      <c r="AW40"/>
      <c r="AX40"/>
    </row>
    <row r="41" spans="2:50">
      <c r="B41" s="27">
        <f t="shared" si="6"/>
        <v>4</v>
      </c>
      <c r="C41" s="28">
        <f t="shared" si="0"/>
        <v>6.6666666666666666E-2</v>
      </c>
      <c r="D41" s="45"/>
      <c r="E41" s="45">
        <f t="shared" si="7"/>
        <v>718.0712674467793</v>
      </c>
      <c r="F41" s="45">
        <f t="shared" si="1"/>
        <v>0</v>
      </c>
      <c r="G41" s="45">
        <f t="shared" si="2"/>
        <v>0</v>
      </c>
      <c r="H41" s="45">
        <f t="shared" si="3"/>
        <v>0</v>
      </c>
      <c r="I41" s="45">
        <f t="shared" si="4"/>
        <v>0</v>
      </c>
      <c r="J41" s="3"/>
      <c r="L41" s="21">
        <v>45</v>
      </c>
      <c r="M41" s="181">
        <v>75</v>
      </c>
      <c r="N41" s="54">
        <v>95</v>
      </c>
      <c r="O41" s="182">
        <v>121</v>
      </c>
      <c r="P41" s="54">
        <v>141</v>
      </c>
      <c r="Q41"/>
      <c r="R41" s="58">
        <v>4</v>
      </c>
      <c r="S41" s="175">
        <f t="shared" si="5"/>
        <v>376.37103516287283</v>
      </c>
      <c r="T41" s="59">
        <f t="shared" si="8"/>
        <v>479.18687953821683</v>
      </c>
      <c r="U41" s="177">
        <f t="shared" si="9"/>
        <v>614.95564449704943</v>
      </c>
      <c r="V41" s="59">
        <f t="shared" si="10"/>
        <v>718.0712674467793</v>
      </c>
      <c r="AE41"/>
      <c r="AH41"/>
      <c r="AN41"/>
      <c r="AW41"/>
      <c r="AX41"/>
    </row>
    <row r="42" spans="2:50">
      <c r="B42" s="27">
        <f t="shared" si="6"/>
        <v>4.5</v>
      </c>
      <c r="C42" s="28">
        <f t="shared" si="0"/>
        <v>7.4999999999999997E-2</v>
      </c>
      <c r="D42" s="45"/>
      <c r="E42" s="45">
        <f t="shared" si="7"/>
        <v>662.64592124311673</v>
      </c>
      <c r="F42" s="45">
        <f t="shared" si="1"/>
        <v>0</v>
      </c>
      <c r="G42" s="45">
        <f t="shared" si="2"/>
        <v>0</v>
      </c>
      <c r="H42" s="45">
        <f t="shared" si="3"/>
        <v>0</v>
      </c>
      <c r="I42" s="45">
        <f t="shared" si="4"/>
        <v>0</v>
      </c>
      <c r="J42" s="3"/>
      <c r="L42" s="21">
        <v>50</v>
      </c>
      <c r="M42" s="181">
        <v>70</v>
      </c>
      <c r="N42" s="54">
        <v>89</v>
      </c>
      <c r="O42" s="182">
        <v>113</v>
      </c>
      <c r="P42" s="54">
        <v>131</v>
      </c>
      <c r="Q42"/>
      <c r="R42" s="58">
        <v>4.5</v>
      </c>
      <c r="S42" s="175">
        <f t="shared" si="5"/>
        <v>347.77058905923604</v>
      </c>
      <c r="T42" s="59">
        <f t="shared" si="8"/>
        <v>442.51277513556022</v>
      </c>
      <c r="U42" s="177">
        <f t="shared" si="9"/>
        <v>567.62312046735497</v>
      </c>
      <c r="V42" s="59">
        <f t="shared" si="10"/>
        <v>662.64592124311673</v>
      </c>
      <c r="AE42"/>
      <c r="AH42"/>
      <c r="AN42"/>
      <c r="AW42"/>
      <c r="AX42"/>
    </row>
    <row r="43" spans="2:50">
      <c r="B43" s="27">
        <f t="shared" si="6"/>
        <v>5</v>
      </c>
      <c r="C43" s="28">
        <f t="shared" si="0"/>
        <v>8.3333333333333329E-2</v>
      </c>
      <c r="D43" s="45"/>
      <c r="E43" s="45">
        <f t="shared" si="7"/>
        <v>616.70138042968949</v>
      </c>
      <c r="F43" s="45">
        <f t="shared" si="1"/>
        <v>0</v>
      </c>
      <c r="G43" s="45">
        <f t="shared" si="2"/>
        <v>0</v>
      </c>
      <c r="H43" s="45">
        <f t="shared" si="3"/>
        <v>0</v>
      </c>
      <c r="I43" s="45">
        <f t="shared" si="4"/>
        <v>0</v>
      </c>
      <c r="J43" s="3"/>
      <c r="L43" s="21">
        <v>55</v>
      </c>
      <c r="M43" s="181">
        <v>66</v>
      </c>
      <c r="N43" s="54">
        <v>83</v>
      </c>
      <c r="O43" s="182">
        <v>106</v>
      </c>
      <c r="P43" s="54">
        <v>124</v>
      </c>
      <c r="Q43"/>
      <c r="R43" s="58">
        <v>5</v>
      </c>
      <c r="S43" s="175">
        <f t="shared" si="5"/>
        <v>324.03324856049767</v>
      </c>
      <c r="T43" s="59">
        <f t="shared" si="8"/>
        <v>412.09158808002815</v>
      </c>
      <c r="U43" s="177">
        <f t="shared" si="9"/>
        <v>528.37831221144484</v>
      </c>
      <c r="V43" s="59">
        <f t="shared" si="10"/>
        <v>616.70138042968949</v>
      </c>
      <c r="AE43"/>
      <c r="AH43"/>
      <c r="AN43"/>
      <c r="AW43"/>
      <c r="AX43"/>
    </row>
    <row r="44" spans="2:50">
      <c r="B44" s="27">
        <f t="shared" si="6"/>
        <v>5.5</v>
      </c>
      <c r="C44" s="28">
        <f t="shared" si="0"/>
        <v>9.166666666666666E-2</v>
      </c>
      <c r="D44" s="45"/>
      <c r="E44" s="45">
        <f t="shared" si="7"/>
        <v>577.88990675159164</v>
      </c>
      <c r="F44" s="45">
        <f t="shared" si="1"/>
        <v>0</v>
      </c>
      <c r="G44" s="45">
        <f t="shared" si="2"/>
        <v>0</v>
      </c>
      <c r="H44" s="45">
        <f t="shared" si="3"/>
        <v>0</v>
      </c>
      <c r="I44" s="45">
        <f t="shared" si="4"/>
        <v>0</v>
      </c>
      <c r="J44" s="3"/>
      <c r="L44" s="21">
        <v>60</v>
      </c>
      <c r="M44" s="181">
        <v>62</v>
      </c>
      <c r="N44" s="54">
        <v>79</v>
      </c>
      <c r="O44" s="182">
        <v>100</v>
      </c>
      <c r="P44" s="54">
        <v>117</v>
      </c>
      <c r="Q44"/>
      <c r="R44" s="58">
        <v>5.5</v>
      </c>
      <c r="S44" s="175">
        <f t="shared" si="5"/>
        <v>303.95905319372105</v>
      </c>
      <c r="T44" s="59">
        <f t="shared" si="8"/>
        <v>386.37791475034976</v>
      </c>
      <c r="U44" s="177">
        <f t="shared" si="9"/>
        <v>495.2197509038877</v>
      </c>
      <c r="V44" s="59">
        <f t="shared" si="10"/>
        <v>577.88990675159164</v>
      </c>
      <c r="AE44"/>
      <c r="AH44"/>
      <c r="AN44"/>
      <c r="AW44"/>
      <c r="AX44"/>
    </row>
    <row r="45" spans="2:50">
      <c r="B45" s="27">
        <f t="shared" si="6"/>
        <v>6</v>
      </c>
      <c r="C45" s="28">
        <f t="shared" si="0"/>
        <v>0.1</v>
      </c>
      <c r="D45" s="45"/>
      <c r="E45" s="45">
        <f t="shared" si="7"/>
        <v>544.59457495896277</v>
      </c>
      <c r="F45" s="45">
        <f t="shared" si="1"/>
        <v>0</v>
      </c>
      <c r="G45" s="45">
        <f t="shared" si="2"/>
        <v>0</v>
      </c>
      <c r="H45" s="45">
        <f t="shared" si="3"/>
        <v>0</v>
      </c>
      <c r="I45" s="45">
        <f t="shared" si="4"/>
        <v>0</v>
      </c>
      <c r="J45" s="3"/>
      <c r="L45" s="21">
        <v>65</v>
      </c>
      <c r="M45" s="181">
        <v>59</v>
      </c>
      <c r="N45" s="54">
        <v>74</v>
      </c>
      <c r="O45" s="182">
        <v>94</v>
      </c>
      <c r="P45" s="54">
        <v>110</v>
      </c>
      <c r="Q45"/>
      <c r="R45" s="58">
        <v>6</v>
      </c>
      <c r="S45" s="175">
        <f t="shared" si="5"/>
        <v>286.72064086175754</v>
      </c>
      <c r="T45" s="59">
        <f t="shared" si="8"/>
        <v>364.30675760988493</v>
      </c>
      <c r="U45" s="177">
        <f t="shared" si="9"/>
        <v>466.76871074942738</v>
      </c>
      <c r="V45" s="59">
        <f t="shared" si="10"/>
        <v>544.59457495896277</v>
      </c>
      <c r="AE45"/>
      <c r="AH45"/>
      <c r="AN45"/>
      <c r="AW45"/>
      <c r="AX45"/>
    </row>
    <row r="46" spans="2:50">
      <c r="B46" s="27">
        <f t="shared" si="6"/>
        <v>6.5</v>
      </c>
      <c r="C46" s="28">
        <f t="shared" si="0"/>
        <v>0.10833333333333334</v>
      </c>
      <c r="D46" s="45"/>
      <c r="E46" s="45">
        <f t="shared" si="7"/>
        <v>515.66250532399704</v>
      </c>
      <c r="F46" s="45">
        <f t="shared" si="1"/>
        <v>0</v>
      </c>
      <c r="G46" s="45">
        <f t="shared" si="2"/>
        <v>0</v>
      </c>
      <c r="H46" s="45">
        <f t="shared" si="3"/>
        <v>0</v>
      </c>
      <c r="I46" s="45">
        <f t="shared" si="4"/>
        <v>0</v>
      </c>
      <c r="J46" s="3"/>
      <c r="L46" s="21">
        <v>70</v>
      </c>
      <c r="M46" s="181">
        <v>56</v>
      </c>
      <c r="N46" s="54">
        <v>70</v>
      </c>
      <c r="O46" s="182">
        <v>89</v>
      </c>
      <c r="P46" s="54">
        <v>104</v>
      </c>
      <c r="Q46"/>
      <c r="R46" s="58">
        <v>6.5</v>
      </c>
      <c r="S46" s="175">
        <f t="shared" si="5"/>
        <v>271.72749516276212</v>
      </c>
      <c r="T46" s="59">
        <f t="shared" si="8"/>
        <v>345.11834356206487</v>
      </c>
      <c r="U46" s="177">
        <f t="shared" si="9"/>
        <v>442.04196795955716</v>
      </c>
      <c r="V46" s="59">
        <f t="shared" si="10"/>
        <v>515.66250532399704</v>
      </c>
      <c r="AE46"/>
      <c r="AH46"/>
      <c r="AN46"/>
      <c r="AW46"/>
      <c r="AX46"/>
    </row>
    <row r="47" spans="2:50">
      <c r="B47" s="27">
        <f t="shared" si="6"/>
        <v>7</v>
      </c>
      <c r="C47" s="28">
        <f t="shared" si="0"/>
        <v>0.11666666666666667</v>
      </c>
      <c r="D47" s="45"/>
      <c r="E47" s="45">
        <f t="shared" si="7"/>
        <v>490.24773993136176</v>
      </c>
      <c r="F47" s="45">
        <f t="shared" si="1"/>
        <v>0</v>
      </c>
      <c r="G47" s="45">
        <f t="shared" si="2"/>
        <v>0</v>
      </c>
      <c r="H47" s="45">
        <f t="shared" si="3"/>
        <v>0</v>
      </c>
      <c r="I47" s="45">
        <f t="shared" si="4"/>
        <v>0</v>
      </c>
      <c r="J47" s="3"/>
      <c r="L47" s="21">
        <v>75</v>
      </c>
      <c r="M47" s="181">
        <v>53</v>
      </c>
      <c r="N47" s="54">
        <v>67</v>
      </c>
      <c r="O47" s="182">
        <v>85</v>
      </c>
      <c r="P47" s="54">
        <v>98</v>
      </c>
      <c r="Q47"/>
      <c r="R47" s="58">
        <v>7</v>
      </c>
      <c r="S47" s="175">
        <f t="shared" si="5"/>
        <v>258.54590458134874</v>
      </c>
      <c r="T47" s="59">
        <f t="shared" si="8"/>
        <v>328.25488461645284</v>
      </c>
      <c r="U47" s="177">
        <f t="shared" si="9"/>
        <v>420.31793232625625</v>
      </c>
      <c r="V47" s="59">
        <f t="shared" si="10"/>
        <v>490.24773993136176</v>
      </c>
      <c r="AE47"/>
      <c r="AH47"/>
      <c r="AN47"/>
      <c r="AW47"/>
      <c r="AX47"/>
    </row>
    <row r="48" spans="2:50">
      <c r="B48" s="27">
        <f t="shared" si="6"/>
        <v>7.5</v>
      </c>
      <c r="C48" s="28">
        <f t="shared" si="0"/>
        <v>0.125</v>
      </c>
      <c r="D48" s="45"/>
      <c r="E48" s="45">
        <f t="shared" si="7"/>
        <v>467.71433613531173</v>
      </c>
      <c r="F48" s="45">
        <f t="shared" si="1"/>
        <v>0</v>
      </c>
      <c r="G48" s="45">
        <f t="shared" si="2"/>
        <v>0</v>
      </c>
      <c r="H48" s="45">
        <f t="shared" si="3"/>
        <v>0</v>
      </c>
      <c r="I48" s="45">
        <f t="shared" si="4"/>
        <v>0</v>
      </c>
      <c r="J48" s="3"/>
      <c r="L48" s="21">
        <v>80</v>
      </c>
      <c r="M48" s="181">
        <v>50</v>
      </c>
      <c r="N48" s="54">
        <v>63</v>
      </c>
      <c r="O48" s="182">
        <v>81</v>
      </c>
      <c r="P48" s="54">
        <v>94</v>
      </c>
      <c r="Q48"/>
      <c r="R48" s="58">
        <v>7.5</v>
      </c>
      <c r="S48" s="175">
        <f>954.11*R48^-0.671</f>
        <v>246.84955006587586</v>
      </c>
      <c r="T48" s="59">
        <f t="shared" si="8"/>
        <v>313.29687164310224</v>
      </c>
      <c r="U48" s="177">
        <f t="shared" si="9"/>
        <v>401.05406916071951</v>
      </c>
      <c r="V48" s="59">
        <f t="shared" si="10"/>
        <v>467.71433613531173</v>
      </c>
      <c r="AE48"/>
      <c r="AH48"/>
      <c r="AN48"/>
      <c r="AW48"/>
      <c r="AX48"/>
    </row>
    <row r="49" spans="2:50">
      <c r="B49" s="27">
        <f t="shared" si="6"/>
        <v>8</v>
      </c>
      <c r="C49" s="28">
        <f t="shared" si="0"/>
        <v>0.13333333333333333</v>
      </c>
      <c r="D49" s="45"/>
      <c r="E49" s="45">
        <f t="shared" si="7"/>
        <v>447.57424978689403</v>
      </c>
      <c r="F49" s="45">
        <f t="shared" si="1"/>
        <v>0</v>
      </c>
      <c r="G49" s="45">
        <f t="shared" si="2"/>
        <v>0</v>
      </c>
      <c r="H49" s="45">
        <f t="shared" si="3"/>
        <v>0</v>
      </c>
      <c r="I49" s="45">
        <f t="shared" si="4"/>
        <v>0</v>
      </c>
      <c r="J49" s="3"/>
      <c r="L49" s="21">
        <v>85</v>
      </c>
      <c r="M49" s="181">
        <v>48</v>
      </c>
      <c r="N49" s="54">
        <v>61</v>
      </c>
      <c r="O49" s="182">
        <v>77</v>
      </c>
      <c r="P49" s="54">
        <v>89</v>
      </c>
      <c r="Q49"/>
      <c r="R49" s="58">
        <v>8</v>
      </c>
      <c r="S49" s="175">
        <f t="shared" si="5"/>
        <v>236.38780415147264</v>
      </c>
      <c r="T49" s="59">
        <f t="shared" si="8"/>
        <v>299.92221941969899</v>
      </c>
      <c r="U49" s="177">
        <f t="shared" si="9"/>
        <v>383.83395862257322</v>
      </c>
      <c r="V49" s="59">
        <f t="shared" si="10"/>
        <v>447.57424978689403</v>
      </c>
      <c r="AE49"/>
      <c r="AH49"/>
      <c r="AN49"/>
      <c r="AW49"/>
      <c r="AX49"/>
    </row>
    <row r="50" spans="2:50">
      <c r="B50" s="27">
        <f t="shared" si="6"/>
        <v>8.5</v>
      </c>
      <c r="C50" s="28">
        <f t="shared" si="0"/>
        <v>0.14166666666666666</v>
      </c>
      <c r="D50" s="45"/>
      <c r="E50" s="45">
        <f t="shared" si="7"/>
        <v>429.44619207168392</v>
      </c>
      <c r="F50" s="45">
        <f t="shared" si="1"/>
        <v>0</v>
      </c>
      <c r="G50" s="45">
        <f t="shared" si="2"/>
        <v>0</v>
      </c>
      <c r="H50" s="45">
        <f t="shared" si="3"/>
        <v>0</v>
      </c>
      <c r="I50" s="45">
        <f t="shared" si="4"/>
        <v>0</v>
      </c>
      <c r="J50" s="3"/>
      <c r="L50" s="21">
        <v>90</v>
      </c>
      <c r="M50" s="181">
        <v>46</v>
      </c>
      <c r="N50" s="54">
        <v>58</v>
      </c>
      <c r="O50" s="182">
        <v>74</v>
      </c>
      <c r="P50" s="54">
        <v>86</v>
      </c>
      <c r="Q50"/>
      <c r="R50" s="58">
        <v>8.5</v>
      </c>
      <c r="S50" s="175">
        <f t="shared" si="5"/>
        <v>226.9647168629007</v>
      </c>
      <c r="T50" s="59">
        <f t="shared" si="8"/>
        <v>287.87919435506285</v>
      </c>
      <c r="U50" s="177">
        <f t="shared" si="9"/>
        <v>368.3322252177357</v>
      </c>
      <c r="V50" s="59">
        <f t="shared" si="10"/>
        <v>429.44619207168392</v>
      </c>
      <c r="AE50"/>
      <c r="AH50"/>
      <c r="AN50"/>
      <c r="AW50"/>
      <c r="AX50"/>
    </row>
    <row r="51" spans="2:50">
      <c r="B51" s="27">
        <f t="shared" si="6"/>
        <v>9</v>
      </c>
      <c r="C51" s="28">
        <f t="shared" si="0"/>
        <v>0.15</v>
      </c>
      <c r="D51" s="45"/>
      <c r="E51" s="45">
        <f t="shared" si="7"/>
        <v>413.02759840159558</v>
      </c>
      <c r="F51" s="45">
        <f t="shared" si="1"/>
        <v>0</v>
      </c>
      <c r="G51" s="45">
        <f t="shared" si="2"/>
        <v>0</v>
      </c>
      <c r="H51" s="45">
        <f t="shared" si="3"/>
        <v>0</v>
      </c>
      <c r="I51" s="45">
        <f t="shared" si="4"/>
        <v>0</v>
      </c>
      <c r="J51" s="3"/>
      <c r="L51" s="21">
        <v>95</v>
      </c>
      <c r="M51" s="181">
        <v>45</v>
      </c>
      <c r="N51" s="54">
        <v>56</v>
      </c>
      <c r="O51" s="182">
        <v>71</v>
      </c>
      <c r="P51" s="54">
        <v>82</v>
      </c>
      <c r="Q51"/>
      <c r="R51" s="58">
        <v>9</v>
      </c>
      <c r="S51" s="175">
        <f t="shared" si="5"/>
        <v>218.42468791627792</v>
      </c>
      <c r="T51" s="59">
        <f t="shared" si="8"/>
        <v>276.96796241192277</v>
      </c>
      <c r="U51" s="177">
        <f t="shared" si="9"/>
        <v>354.29064077112952</v>
      </c>
      <c r="V51" s="59">
        <f t="shared" si="10"/>
        <v>413.02759840159558</v>
      </c>
      <c r="AE51"/>
      <c r="AH51"/>
      <c r="AN51"/>
      <c r="AW51"/>
      <c r="AX51"/>
    </row>
    <row r="52" spans="2:50">
      <c r="B52" s="27">
        <f t="shared" si="6"/>
        <v>9.5</v>
      </c>
      <c r="C52" s="28">
        <f t="shared" si="0"/>
        <v>0.15833333333333333</v>
      </c>
      <c r="D52" s="45"/>
      <c r="E52" s="45">
        <f t="shared" si="7"/>
        <v>398.07505584853919</v>
      </c>
      <c r="F52" s="45">
        <f t="shared" si="1"/>
        <v>0</v>
      </c>
      <c r="G52" s="45">
        <f t="shared" si="2"/>
        <v>0</v>
      </c>
      <c r="H52" s="45">
        <f t="shared" si="3"/>
        <v>0</v>
      </c>
      <c r="I52" s="45">
        <f t="shared" si="4"/>
        <v>0</v>
      </c>
      <c r="J52" s="3"/>
      <c r="L52" s="21">
        <v>100</v>
      </c>
      <c r="M52" s="181">
        <v>43</v>
      </c>
      <c r="N52" s="54">
        <v>54</v>
      </c>
      <c r="O52" s="182">
        <v>68</v>
      </c>
      <c r="P52" s="54">
        <v>79</v>
      </c>
      <c r="Q52"/>
      <c r="R52" s="58">
        <v>9.5</v>
      </c>
      <c r="S52" s="175">
        <f t="shared" si="5"/>
        <v>210.64245538823602</v>
      </c>
      <c r="T52" s="59">
        <f t="shared" si="8"/>
        <v>267.02770011200039</v>
      </c>
      <c r="U52" s="177">
        <f t="shared" si="9"/>
        <v>341.50143632974954</v>
      </c>
      <c r="V52" s="59">
        <f t="shared" si="10"/>
        <v>398.07505584853919</v>
      </c>
      <c r="AE52"/>
      <c r="AH52"/>
      <c r="AN52"/>
      <c r="AW52"/>
      <c r="AX52"/>
    </row>
    <row r="53" spans="2:50">
      <c r="B53" s="27">
        <f t="shared" si="6"/>
        <v>10</v>
      </c>
      <c r="C53" s="28">
        <f t="shared" si="0"/>
        <v>0.16666666666666666</v>
      </c>
      <c r="D53" s="45"/>
      <c r="E53" s="45">
        <f t="shared" si="7"/>
        <v>384.39033867737601</v>
      </c>
      <c r="F53" s="45">
        <f t="shared" si="1"/>
        <v>0</v>
      </c>
      <c r="G53" s="45">
        <f t="shared" si="2"/>
        <v>0</v>
      </c>
      <c r="H53" s="45">
        <f t="shared" si="3"/>
        <v>0</v>
      </c>
      <c r="I53" s="45">
        <f t="shared" si="4"/>
        <v>0</v>
      </c>
      <c r="J53" s="3"/>
      <c r="L53" s="21">
        <v>105</v>
      </c>
      <c r="M53" s="181">
        <v>41</v>
      </c>
      <c r="N53" s="54">
        <v>52</v>
      </c>
      <c r="O53" s="182">
        <v>66</v>
      </c>
      <c r="P53" s="54">
        <v>76</v>
      </c>
      <c r="Q53"/>
      <c r="R53" s="58">
        <v>10</v>
      </c>
      <c r="S53" s="175">
        <f t="shared" si="5"/>
        <v>203.51594820822794</v>
      </c>
      <c r="T53" s="59">
        <f t="shared" si="8"/>
        <v>257.92739529983987</v>
      </c>
      <c r="U53" s="177">
        <f t="shared" si="9"/>
        <v>329.7953942553101</v>
      </c>
      <c r="V53" s="59">
        <f t="shared" si="10"/>
        <v>384.39033867737601</v>
      </c>
      <c r="AE53"/>
      <c r="AH53"/>
      <c r="AN53"/>
      <c r="AW53"/>
      <c r="AX53"/>
    </row>
    <row r="54" spans="2:50">
      <c r="B54" s="27">
        <f t="shared" si="6"/>
        <v>10.5</v>
      </c>
      <c r="C54" s="28">
        <f t="shared" si="0"/>
        <v>0.17499999999999999</v>
      </c>
      <c r="D54" s="45"/>
      <c r="E54" s="45">
        <f t="shared" si="7"/>
        <v>371.81025290404062</v>
      </c>
      <c r="F54" s="45">
        <f t="shared" si="1"/>
        <v>0</v>
      </c>
      <c r="G54" s="45">
        <f t="shared" si="2"/>
        <v>0</v>
      </c>
      <c r="H54" s="45">
        <f t="shared" si="3"/>
        <v>0</v>
      </c>
      <c r="I54" s="45">
        <f t="shared" si="4"/>
        <v>0</v>
      </c>
      <c r="J54" s="3"/>
      <c r="L54" s="21">
        <v>110</v>
      </c>
      <c r="M54" s="181">
        <v>40</v>
      </c>
      <c r="N54" s="54">
        <v>50</v>
      </c>
      <c r="O54" s="182">
        <v>63</v>
      </c>
      <c r="P54" s="54">
        <v>73</v>
      </c>
      <c r="Q54"/>
      <c r="R54" s="58">
        <v>10.5</v>
      </c>
      <c r="S54" s="175">
        <f t="shared" si="5"/>
        <v>196.96108501459881</v>
      </c>
      <c r="T54" s="59">
        <f t="shared" si="8"/>
        <v>249.55915487391692</v>
      </c>
      <c r="U54" s="177">
        <f t="shared" si="9"/>
        <v>319.03318740532842</v>
      </c>
      <c r="V54" s="59">
        <f t="shared" si="10"/>
        <v>371.81025290404062</v>
      </c>
      <c r="AE54"/>
      <c r="AH54"/>
      <c r="AN54"/>
      <c r="AW54"/>
      <c r="AX54"/>
    </row>
    <row r="55" spans="2:50">
      <c r="B55" s="27">
        <f t="shared" si="6"/>
        <v>11</v>
      </c>
      <c r="C55" s="28">
        <f t="shared" si="0"/>
        <v>0.18333333333333332</v>
      </c>
      <c r="D55" s="45"/>
      <c r="E55" s="45">
        <f t="shared" si="7"/>
        <v>360.19912395802936</v>
      </c>
      <c r="F55" s="45">
        <f t="shared" si="1"/>
        <v>0</v>
      </c>
      <c r="G55" s="45">
        <f t="shared" si="2"/>
        <v>0</v>
      </c>
      <c r="H55" s="45">
        <f t="shared" si="3"/>
        <v>0</v>
      </c>
      <c r="I55" s="45">
        <f t="shared" si="4"/>
        <v>0</v>
      </c>
      <c r="J55" s="3"/>
      <c r="L55" s="21">
        <v>115</v>
      </c>
      <c r="M55" s="181">
        <v>39</v>
      </c>
      <c r="N55" s="54">
        <v>48</v>
      </c>
      <c r="O55" s="182">
        <v>61</v>
      </c>
      <c r="P55" s="54">
        <v>71</v>
      </c>
      <c r="Q55"/>
      <c r="R55" s="58">
        <v>11</v>
      </c>
      <c r="S55" s="175">
        <f t="shared" si="5"/>
        <v>190.90792442444641</v>
      </c>
      <c r="T55" s="59">
        <f t="shared" si="8"/>
        <v>241.83325269330135</v>
      </c>
      <c r="U55" s="177">
        <f t="shared" si="9"/>
        <v>309.0989717363849</v>
      </c>
      <c r="V55" s="59">
        <f t="shared" si="10"/>
        <v>360.19912395802936</v>
      </c>
      <c r="AE55"/>
      <c r="AH55"/>
      <c r="AN55"/>
      <c r="AW55"/>
      <c r="AX55"/>
    </row>
    <row r="56" spans="2:50">
      <c r="B56" s="27">
        <f t="shared" si="6"/>
        <v>11.5</v>
      </c>
      <c r="C56" s="28">
        <f t="shared" si="0"/>
        <v>0.19166666666666668</v>
      </c>
      <c r="D56" s="45"/>
      <c r="E56" s="45">
        <f t="shared" si="7"/>
        <v>349.44315386760337</v>
      </c>
      <c r="F56" s="45">
        <f t="shared" si="1"/>
        <v>0</v>
      </c>
      <c r="G56" s="45">
        <f t="shared" si="2"/>
        <v>0</v>
      </c>
      <c r="H56" s="45">
        <f>B56*60/1000*$B$19</f>
        <v>0</v>
      </c>
      <c r="I56" s="45">
        <f t="shared" si="4"/>
        <v>0</v>
      </c>
      <c r="J56" s="3"/>
      <c r="L56" s="21">
        <v>120</v>
      </c>
      <c r="M56" s="183">
        <v>38</v>
      </c>
      <c r="N56" s="184">
        <v>47</v>
      </c>
      <c r="O56" s="185">
        <v>59</v>
      </c>
      <c r="P56" s="54">
        <v>69</v>
      </c>
      <c r="Q56"/>
      <c r="R56" s="58">
        <v>11.5</v>
      </c>
      <c r="S56" s="175">
        <f t="shared" si="5"/>
        <v>185.29777173651308</v>
      </c>
      <c r="T56" s="59">
        <f t="shared" si="8"/>
        <v>234.6744087329086</v>
      </c>
      <c r="U56" s="177">
        <f t="shared" si="9"/>
        <v>299.89557296646359</v>
      </c>
      <c r="V56" s="59">
        <f t="shared" si="10"/>
        <v>349.44315386760337</v>
      </c>
      <c r="AE56"/>
      <c r="AH56"/>
      <c r="AN56"/>
      <c r="AW56"/>
      <c r="AX56"/>
    </row>
    <row r="57" spans="2:50">
      <c r="B57" s="27">
        <f t="shared" si="6"/>
        <v>12</v>
      </c>
      <c r="C57" s="28">
        <f t="shared" si="0"/>
        <v>0.2</v>
      </c>
      <c r="D57" s="45"/>
      <c r="E57" s="45">
        <f t="shared" si="7"/>
        <v>339.44612376979092</v>
      </c>
      <c r="F57" s="45">
        <f t="shared" si="1"/>
        <v>0</v>
      </c>
      <c r="G57" s="45">
        <f t="shared" si="2"/>
        <v>0</v>
      </c>
      <c r="H57" s="45">
        <f t="shared" si="3"/>
        <v>0</v>
      </c>
      <c r="I57" s="45">
        <f t="shared" si="4"/>
        <v>0</v>
      </c>
      <c r="J57" s="3"/>
      <c r="M57"/>
      <c r="N57"/>
      <c r="O57"/>
      <c r="P57"/>
      <c r="Q57"/>
      <c r="R57" s="58">
        <v>12</v>
      </c>
      <c r="S57" s="175">
        <f t="shared" si="5"/>
        <v>180.08097426754313</v>
      </c>
      <c r="T57" s="59">
        <f t="shared" si="8"/>
        <v>228.01895451988645</v>
      </c>
      <c r="U57" s="177">
        <f t="shared" si="9"/>
        <v>291.34082044996518</v>
      </c>
      <c r="V57" s="59">
        <f t="shared" si="10"/>
        <v>339.44612376979092</v>
      </c>
      <c r="AE57"/>
      <c r="AH57"/>
      <c r="AN57"/>
      <c r="AW57"/>
      <c r="AX57"/>
    </row>
    <row r="58" spans="2:50">
      <c r="B58" s="27">
        <f t="shared" si="6"/>
        <v>12.5</v>
      </c>
      <c r="C58" s="28">
        <f t="shared" si="0"/>
        <v>0.20833333333333334</v>
      </c>
      <c r="D58" s="45"/>
      <c r="E58" s="45">
        <f t="shared" si="7"/>
        <v>330.1260797261229</v>
      </c>
      <c r="F58" s="45">
        <f t="shared" si="1"/>
        <v>0</v>
      </c>
      <c r="G58" s="45">
        <f t="shared" si="2"/>
        <v>0</v>
      </c>
      <c r="H58" s="45">
        <f t="shared" si="3"/>
        <v>0</v>
      </c>
      <c r="I58" s="45">
        <f t="shared" si="4"/>
        <v>0</v>
      </c>
      <c r="J58" s="3"/>
      <c r="M58"/>
      <c r="N58"/>
      <c r="O58"/>
      <c r="P58"/>
      <c r="Q58"/>
      <c r="R58" s="58">
        <v>12.5</v>
      </c>
      <c r="S58" s="175">
        <f t="shared" si="5"/>
        <v>175.2152202765665</v>
      </c>
      <c r="T58" s="59">
        <f t="shared" si="8"/>
        <v>221.81264654175334</v>
      </c>
      <c r="U58" s="177">
        <f t="shared" si="9"/>
        <v>283.36471963640111</v>
      </c>
      <c r="V58" s="59">
        <f t="shared" si="10"/>
        <v>330.1260797261229</v>
      </c>
      <c r="AE58"/>
      <c r="AH58"/>
      <c r="AN58"/>
      <c r="AW58"/>
      <c r="AX58"/>
    </row>
    <row r="59" spans="2:50">
      <c r="B59" s="27">
        <f t="shared" si="6"/>
        <v>13</v>
      </c>
      <c r="C59" s="28">
        <f t="shared" si="0"/>
        <v>0.21666666666666667</v>
      </c>
      <c r="D59" s="45"/>
      <c r="E59" s="45">
        <f t="shared" si="7"/>
        <v>321.41274748989167</v>
      </c>
      <c r="F59" s="45">
        <f t="shared" si="1"/>
        <v>0</v>
      </c>
      <c r="G59" s="45">
        <f t="shared" si="2"/>
        <v>0</v>
      </c>
      <c r="H59" s="45">
        <f t="shared" si="3"/>
        <v>0</v>
      </c>
      <c r="I59" s="45">
        <f t="shared" si="4"/>
        <v>0</v>
      </c>
      <c r="J59" s="3"/>
      <c r="M59"/>
      <c r="N59"/>
      <c r="O59"/>
      <c r="P59"/>
      <c r="Q59"/>
      <c r="R59" s="58">
        <v>13</v>
      </c>
      <c r="S59" s="175">
        <f t="shared" si="5"/>
        <v>170.66421139795912</v>
      </c>
      <c r="T59" s="59">
        <f t="shared" si="8"/>
        <v>216.00896014376261</v>
      </c>
      <c r="U59" s="177">
        <f t="shared" si="9"/>
        <v>275.90724625025138</v>
      </c>
      <c r="V59" s="59">
        <f t="shared" si="10"/>
        <v>321.41274748989167</v>
      </c>
      <c r="AE59"/>
      <c r="AH59"/>
      <c r="AN59"/>
      <c r="AW59"/>
      <c r="AX59"/>
    </row>
    <row r="60" spans="2:50">
      <c r="B60" s="27">
        <f t="shared" si="6"/>
        <v>13.5</v>
      </c>
      <c r="C60" s="28">
        <f t="shared" si="0"/>
        <v>0.22500000000000001</v>
      </c>
      <c r="D60" s="45"/>
      <c r="E60" s="45">
        <f t="shared" si="7"/>
        <v>313.24549469528699</v>
      </c>
      <c r="F60" s="45">
        <f t="shared" si="1"/>
        <v>0</v>
      </c>
      <c r="G60" s="45">
        <f t="shared" si="2"/>
        <v>0</v>
      </c>
      <c r="H60" s="45">
        <f t="shared" si="3"/>
        <v>0</v>
      </c>
      <c r="I60" s="45">
        <f t="shared" si="4"/>
        <v>0</v>
      </c>
      <c r="J60" s="3"/>
      <c r="M60"/>
      <c r="N60"/>
      <c r="O60"/>
      <c r="P60"/>
      <c r="Q60"/>
      <c r="R60" s="58">
        <v>13.5</v>
      </c>
      <c r="S60" s="175">
        <f t="shared" si="5"/>
        <v>166.39661570206414</v>
      </c>
      <c r="T60" s="59">
        <f t="shared" si="8"/>
        <v>210.56774435339446</v>
      </c>
      <c r="U60" s="177">
        <f t="shared" si="9"/>
        <v>268.9166074060193</v>
      </c>
      <c r="V60" s="59">
        <f t="shared" si="10"/>
        <v>313.24549469528699</v>
      </c>
      <c r="AE60"/>
      <c r="AH60"/>
      <c r="AN60"/>
      <c r="AW60"/>
      <c r="AX60"/>
    </row>
    <row r="61" spans="2:50">
      <c r="B61" s="27">
        <f t="shared" si="6"/>
        <v>14</v>
      </c>
      <c r="C61" s="28">
        <f t="shared" si="0"/>
        <v>0.23333333333333334</v>
      </c>
      <c r="D61" s="45"/>
      <c r="E61" s="45">
        <f t="shared" si="7"/>
        <v>305.57170904455143</v>
      </c>
      <c r="F61" s="45">
        <f t="shared" si="1"/>
        <v>0</v>
      </c>
      <c r="G61" s="45">
        <f t="shared" si="2"/>
        <v>0</v>
      </c>
      <c r="H61" s="45">
        <f t="shared" si="3"/>
        <v>0</v>
      </c>
      <c r="I61" s="45">
        <f t="shared" si="4"/>
        <v>0</v>
      </c>
      <c r="J61" s="3"/>
      <c r="M61"/>
      <c r="N61"/>
      <c r="O61"/>
      <c r="P61"/>
      <c r="Q61"/>
      <c r="R61" s="58">
        <v>14</v>
      </c>
      <c r="S61" s="175">
        <f t="shared" si="5"/>
        <v>162.38523410786135</v>
      </c>
      <c r="T61" s="59">
        <f t="shared" si="8"/>
        <v>205.45415104937558</v>
      </c>
      <c r="U61" s="177">
        <f t="shared" si="9"/>
        <v>262.3478575870131</v>
      </c>
      <c r="V61" s="59">
        <f t="shared" si="10"/>
        <v>305.57170904455143</v>
      </c>
      <c r="AE61"/>
      <c r="AH61"/>
      <c r="AN61"/>
      <c r="AW61"/>
      <c r="AX61"/>
    </row>
    <row r="62" spans="2:50">
      <c r="B62" s="27">
        <f t="shared" si="6"/>
        <v>14.5</v>
      </c>
      <c r="C62" s="28">
        <f t="shared" si="0"/>
        <v>0.24166666666666667</v>
      </c>
      <c r="D62" s="45"/>
      <c r="E62" s="45">
        <f t="shared" si="7"/>
        <v>298.34549608620216</v>
      </c>
      <c r="F62" s="45">
        <f t="shared" si="1"/>
        <v>0</v>
      </c>
      <c r="G62" s="45">
        <f t="shared" si="2"/>
        <v>0</v>
      </c>
      <c r="H62" s="45">
        <f t="shared" si="3"/>
        <v>0</v>
      </c>
      <c r="I62" s="45">
        <f t="shared" si="4"/>
        <v>0</v>
      </c>
      <c r="J62" s="3"/>
      <c r="M62"/>
      <c r="N62"/>
      <c r="O62"/>
      <c r="P62"/>
      <c r="Q62"/>
      <c r="R62" s="58">
        <v>14.5</v>
      </c>
      <c r="S62" s="175">
        <f t="shared" si="5"/>
        <v>158.60633077517392</v>
      </c>
      <c r="T62" s="59">
        <f t="shared" si="8"/>
        <v>200.63777494643151</v>
      </c>
      <c r="U62" s="177">
        <f t="shared" si="9"/>
        <v>256.16178727031547</v>
      </c>
      <c r="V62" s="59">
        <f t="shared" si="10"/>
        <v>298.34549608620216</v>
      </c>
      <c r="AE62"/>
      <c r="AH62"/>
      <c r="AN62"/>
      <c r="AW62"/>
      <c r="AX62"/>
    </row>
    <row r="63" spans="2:50">
      <c r="B63" s="27">
        <f t="shared" si="6"/>
        <v>15</v>
      </c>
      <c r="C63" s="28">
        <f t="shared" si="0"/>
        <v>0.25</v>
      </c>
      <c r="D63" s="45"/>
      <c r="E63" s="45">
        <f t="shared" si="7"/>
        <v>291.52662500293201</v>
      </c>
      <c r="F63" s="45">
        <f t="shared" si="1"/>
        <v>0</v>
      </c>
      <c r="G63" s="45">
        <f t="shared" si="2"/>
        <v>0</v>
      </c>
      <c r="H63" s="45">
        <f t="shared" si="3"/>
        <v>0</v>
      </c>
      <c r="I63" s="45">
        <f t="shared" si="4"/>
        <v>0</v>
      </c>
      <c r="J63" s="3"/>
      <c r="M63"/>
      <c r="N63"/>
      <c r="O63"/>
      <c r="P63"/>
      <c r="Q63"/>
      <c r="R63" s="58">
        <v>15</v>
      </c>
      <c r="S63" s="175">
        <f t="shared" si="5"/>
        <v>155.0390908019788</v>
      </c>
      <c r="T63" s="59">
        <f t="shared" si="8"/>
        <v>196.09195721510517</v>
      </c>
      <c r="U63" s="177">
        <f t="shared" si="9"/>
        <v>250.324023147313</v>
      </c>
      <c r="V63" s="59">
        <f t="shared" si="10"/>
        <v>291.52662500293201</v>
      </c>
      <c r="AE63"/>
      <c r="AH63"/>
      <c r="AN63"/>
      <c r="AW63"/>
      <c r="AX63"/>
    </row>
    <row r="64" spans="2:50">
      <c r="B64" s="27">
        <f t="shared" si="6"/>
        <v>15.5</v>
      </c>
      <c r="C64" s="28">
        <f t="shared" si="0"/>
        <v>0.25833333333333336</v>
      </c>
      <c r="D64" s="45"/>
      <c r="E64" s="45">
        <f t="shared" si="7"/>
        <v>285.07966866253514</v>
      </c>
      <c r="F64" s="45">
        <f t="shared" si="1"/>
        <v>0</v>
      </c>
      <c r="G64" s="45">
        <f t="shared" si="2"/>
        <v>0</v>
      </c>
      <c r="H64" s="45">
        <f t="shared" si="3"/>
        <v>0</v>
      </c>
      <c r="I64" s="45">
        <f t="shared" si="4"/>
        <v>0</v>
      </c>
      <c r="J64" s="3"/>
      <c r="M64"/>
      <c r="N64"/>
      <c r="O64"/>
      <c r="P64"/>
      <c r="Q64"/>
      <c r="R64" s="58">
        <v>15.5</v>
      </c>
      <c r="S64" s="175">
        <f t="shared" si="5"/>
        <v>151.66517767856959</v>
      </c>
      <c r="T64" s="59">
        <f t="shared" si="8"/>
        <v>191.79321730321305</v>
      </c>
      <c r="U64" s="177">
        <f t="shared" si="9"/>
        <v>244.80429409667431</v>
      </c>
      <c r="V64" s="59">
        <f t="shared" si="10"/>
        <v>285.07966866253514</v>
      </c>
      <c r="AE64"/>
      <c r="AH64"/>
      <c r="AN64"/>
      <c r="AW64"/>
      <c r="AX64"/>
    </row>
    <row r="65" spans="2:50">
      <c r="B65" s="27">
        <f t="shared" si="6"/>
        <v>16</v>
      </c>
      <c r="C65" s="28">
        <f t="shared" si="0"/>
        <v>0.26666666666666666</v>
      </c>
      <c r="D65" s="45"/>
      <c r="E65" s="45">
        <f t="shared" si="7"/>
        <v>278.9732971555614</v>
      </c>
      <c r="F65" s="45">
        <f t="shared" si="1"/>
        <v>0</v>
      </c>
      <c r="G65" s="45">
        <f t="shared" si="2"/>
        <v>0</v>
      </c>
      <c r="H65" s="45">
        <f t="shared" si="3"/>
        <v>0</v>
      </c>
      <c r="I65" s="45">
        <f t="shared" si="4"/>
        <v>0</v>
      </c>
      <c r="J65" s="3"/>
      <c r="M65"/>
      <c r="N65"/>
      <c r="O65"/>
      <c r="P65"/>
      <c r="Q65"/>
      <c r="R65" s="58">
        <v>16</v>
      </c>
      <c r="S65" s="175">
        <f t="shared" si="5"/>
        <v>148.46836959006032</v>
      </c>
      <c r="T65" s="59">
        <f t="shared" si="8"/>
        <v>187.72078607061272</v>
      </c>
      <c r="U65" s="177">
        <f t="shared" si="9"/>
        <v>239.57582812719767</v>
      </c>
      <c r="V65" s="59">
        <f t="shared" si="10"/>
        <v>278.9732971555614</v>
      </c>
      <c r="AE65"/>
      <c r="AH65"/>
      <c r="AN65"/>
      <c r="AW65"/>
      <c r="AX65"/>
    </row>
    <row r="66" spans="2:50">
      <c r="B66" s="27">
        <f t="shared" si="6"/>
        <v>16.5</v>
      </c>
      <c r="C66" s="28">
        <f t="shared" si="0"/>
        <v>0.27500000000000002</v>
      </c>
      <c r="D66" s="45"/>
      <c r="E66" s="45">
        <f t="shared" si="7"/>
        <v>273.17969358389985</v>
      </c>
      <c r="F66" s="45">
        <f t="shared" si="1"/>
        <v>0</v>
      </c>
      <c r="G66" s="45">
        <f t="shared" si="2"/>
        <v>0</v>
      </c>
      <c r="H66" s="45">
        <f t="shared" si="3"/>
        <v>0</v>
      </c>
      <c r="I66" s="45">
        <f t="shared" si="4"/>
        <v>0</v>
      </c>
      <c r="J66" s="3"/>
      <c r="M66"/>
      <c r="N66"/>
      <c r="O66"/>
      <c r="P66"/>
      <c r="Q66"/>
      <c r="R66" s="58">
        <v>16.5</v>
      </c>
      <c r="S66" s="175">
        <f t="shared" si="5"/>
        <v>145.43425854457152</v>
      </c>
      <c r="T66" s="59">
        <f t="shared" si="8"/>
        <v>183.8562196357511</v>
      </c>
      <c r="U66" s="177">
        <f t="shared" si="9"/>
        <v>234.61485364422626</v>
      </c>
      <c r="V66" s="59">
        <f t="shared" si="10"/>
        <v>273.17969358389985</v>
      </c>
      <c r="AE66"/>
      <c r="AH66"/>
      <c r="AN66"/>
      <c r="AW66"/>
      <c r="AX66"/>
    </row>
    <row r="67" spans="2:50">
      <c r="B67" s="27">
        <f t="shared" si="6"/>
        <v>17</v>
      </c>
      <c r="C67" s="28">
        <f t="shared" si="0"/>
        <v>0.28333333333333333</v>
      </c>
      <c r="D67" s="45"/>
      <c r="E67" s="45">
        <f t="shared" si="7"/>
        <v>267.67406795672696</v>
      </c>
      <c r="F67" s="45">
        <f t="shared" si="1"/>
        <v>0</v>
      </c>
      <c r="G67" s="45">
        <f t="shared" si="2"/>
        <v>0</v>
      </c>
      <c r="H67" s="45">
        <f t="shared" si="3"/>
        <v>0</v>
      </c>
      <c r="I67" s="45">
        <f t="shared" si="4"/>
        <v>0</v>
      </c>
      <c r="J67" s="3"/>
      <c r="M67"/>
      <c r="N67"/>
      <c r="O67"/>
      <c r="P67"/>
      <c r="Q67"/>
      <c r="R67" s="58">
        <v>17</v>
      </c>
      <c r="S67" s="175">
        <f t="shared" si="5"/>
        <v>142.54999993786524</v>
      </c>
      <c r="T67" s="59">
        <f t="shared" si="8"/>
        <v>180.1830780069163</v>
      </c>
      <c r="U67" s="177">
        <f t="shared" si="9"/>
        <v>229.90018444210409</v>
      </c>
      <c r="V67" s="59">
        <f t="shared" si="10"/>
        <v>267.67406795672696</v>
      </c>
      <c r="AE67"/>
      <c r="AH67"/>
      <c r="AN67"/>
      <c r="AW67"/>
      <c r="AX67"/>
    </row>
    <row r="68" spans="2:50">
      <c r="B68" s="27">
        <f t="shared" si="6"/>
        <v>17.5</v>
      </c>
      <c r="C68" s="28">
        <f t="shared" si="0"/>
        <v>0.29166666666666669</v>
      </c>
      <c r="D68" s="45"/>
      <c r="E68" s="45">
        <f t="shared" si="7"/>
        <v>262.43425037473907</v>
      </c>
      <c r="F68" s="45">
        <f t="shared" si="1"/>
        <v>0</v>
      </c>
      <c r="G68" s="45">
        <f t="shared" si="2"/>
        <v>0</v>
      </c>
      <c r="H68" s="45">
        <f t="shared" si="3"/>
        <v>0</v>
      </c>
      <c r="I68" s="45">
        <f t="shared" si="4"/>
        <v>0</v>
      </c>
      <c r="J68" s="3"/>
      <c r="M68"/>
      <c r="N68"/>
      <c r="O68"/>
      <c r="P68"/>
      <c r="Q68"/>
      <c r="R68" s="58">
        <v>17.5</v>
      </c>
      <c r="S68" s="175">
        <f t="shared" si="5"/>
        <v>139.80410289398847</v>
      </c>
      <c r="T68" s="59">
        <f t="shared" si="8"/>
        <v>176.68665608115583</v>
      </c>
      <c r="U68" s="177">
        <f t="shared" si="9"/>
        <v>225.41287236656871</v>
      </c>
      <c r="V68" s="59">
        <f t="shared" si="10"/>
        <v>262.43425037473907</v>
      </c>
      <c r="AE68"/>
      <c r="AH68"/>
      <c r="AN68"/>
      <c r="AW68"/>
      <c r="AX68"/>
    </row>
    <row r="69" spans="2:50">
      <c r="B69" s="27">
        <f t="shared" si="6"/>
        <v>18</v>
      </c>
      <c r="C69" s="28">
        <f t="shared" si="0"/>
        <v>0.3</v>
      </c>
      <c r="D69" s="45"/>
      <c r="E69" s="45">
        <f t="shared" si="7"/>
        <v>257.44034871800233</v>
      </c>
      <c r="F69" s="45">
        <f t="shared" si="1"/>
        <v>0</v>
      </c>
      <c r="G69" s="45">
        <f t="shared" si="2"/>
        <v>0</v>
      </c>
      <c r="H69" s="45">
        <f t="shared" si="3"/>
        <v>0</v>
      </c>
      <c r="I69" s="45">
        <f t="shared" si="4"/>
        <v>0</v>
      </c>
      <c r="J69" s="3"/>
      <c r="M69"/>
      <c r="N69"/>
      <c r="O69"/>
      <c r="P69"/>
      <c r="Q69"/>
      <c r="R69" s="58">
        <v>18</v>
      </c>
      <c r="S69" s="175">
        <f t="shared" si="5"/>
        <v>137.18625378984262</v>
      </c>
      <c r="T69" s="59">
        <f t="shared" si="8"/>
        <v>173.35375725392882</v>
      </c>
      <c r="U69" s="177">
        <f t="shared" si="9"/>
        <v>221.13591503226397</v>
      </c>
      <c r="V69" s="59">
        <f t="shared" si="10"/>
        <v>257.44034871800233</v>
      </c>
      <c r="AE69"/>
      <c r="AH69"/>
      <c r="AN69"/>
      <c r="AW69"/>
      <c r="AX69"/>
    </row>
    <row r="70" spans="2:50">
      <c r="B70" s="27">
        <f t="shared" si="6"/>
        <v>18.5</v>
      </c>
      <c r="C70" s="28">
        <f t="shared" si="0"/>
        <v>0.30833333333333335</v>
      </c>
      <c r="D70" s="45"/>
      <c r="E70" s="45">
        <f t="shared" si="7"/>
        <v>252.67445913620557</v>
      </c>
      <c r="F70" s="45">
        <f t="shared" si="1"/>
        <v>0</v>
      </c>
      <c r="G70" s="45">
        <f t="shared" si="2"/>
        <v>0</v>
      </c>
      <c r="H70" s="45">
        <f t="shared" si="3"/>
        <v>0</v>
      </c>
      <c r="I70" s="45">
        <f t="shared" si="4"/>
        <v>0</v>
      </c>
      <c r="J70" s="3"/>
      <c r="M70"/>
      <c r="N70"/>
      <c r="O70"/>
      <c r="P70"/>
      <c r="Q70"/>
      <c r="R70" s="58">
        <v>18.5</v>
      </c>
      <c r="S70" s="175">
        <f t="shared" si="5"/>
        <v>134.68716695296067</v>
      </c>
      <c r="T70" s="59">
        <f t="shared" si="8"/>
        <v>170.1725019160211</v>
      </c>
      <c r="U70" s="177">
        <f t="shared" si="9"/>
        <v>217.05400861086213</v>
      </c>
      <c r="V70" s="59">
        <f t="shared" si="10"/>
        <v>252.67445913620557</v>
      </c>
      <c r="AE70"/>
      <c r="AH70"/>
      <c r="AN70"/>
      <c r="AW70"/>
      <c r="AX70"/>
    </row>
    <row r="71" spans="2:50">
      <c r="B71" s="27">
        <f t="shared" si="6"/>
        <v>19</v>
      </c>
      <c r="C71" s="28">
        <f t="shared" si="0"/>
        <v>0.31666666666666665</v>
      </c>
      <c r="D71" s="45"/>
      <c r="E71" s="45">
        <f t="shared" si="7"/>
        <v>248.12042001595756</v>
      </c>
      <c r="F71" s="45">
        <f t="shared" si="1"/>
        <v>0</v>
      </c>
      <c r="G71" s="45">
        <f t="shared" si="2"/>
        <v>0</v>
      </c>
      <c r="H71" s="45">
        <f t="shared" si="3"/>
        <v>0</v>
      </c>
      <c r="I71" s="45">
        <f t="shared" si="4"/>
        <v>0</v>
      </c>
      <c r="J71" s="3"/>
      <c r="M71"/>
      <c r="N71"/>
      <c r="O71"/>
      <c r="P71"/>
      <c r="Q71"/>
      <c r="R71" s="58">
        <v>19</v>
      </c>
      <c r="S71" s="175">
        <f t="shared" si="5"/>
        <v>132.29845774064904</v>
      </c>
      <c r="T71" s="59">
        <f t="shared" si="8"/>
        <v>167.13216468136144</v>
      </c>
      <c r="U71" s="177">
        <f t="shared" si="9"/>
        <v>213.15333773210261</v>
      </c>
      <c r="V71" s="59">
        <f t="shared" si="10"/>
        <v>248.12042001595756</v>
      </c>
      <c r="AE71"/>
      <c r="AH71"/>
      <c r="AN71"/>
      <c r="AW71"/>
      <c r="AX71"/>
    </row>
    <row r="72" spans="2:50">
      <c r="B72" s="27">
        <f t="shared" si="6"/>
        <v>19.5</v>
      </c>
      <c r="C72" s="28">
        <f t="shared" si="0"/>
        <v>0.32500000000000001</v>
      </c>
      <c r="D72" s="45"/>
      <c r="E72" s="45">
        <f t="shared" si="7"/>
        <v>243.76360194445914</v>
      </c>
      <c r="F72" s="45">
        <f t="shared" si="1"/>
        <v>0</v>
      </c>
      <c r="G72" s="45">
        <f t="shared" si="2"/>
        <v>0</v>
      </c>
      <c r="H72" s="45">
        <f t="shared" si="3"/>
        <v>0</v>
      </c>
      <c r="I72" s="45">
        <f t="shared" si="4"/>
        <v>0</v>
      </c>
      <c r="J72" s="3"/>
      <c r="M72"/>
      <c r="N72"/>
      <c r="O72"/>
      <c r="P72"/>
      <c r="Q72"/>
      <c r="R72" s="58">
        <v>19.5</v>
      </c>
      <c r="S72" s="175">
        <f t="shared" si="5"/>
        <v>130.01253415532844</v>
      </c>
      <c r="T72" s="59">
        <f t="shared" si="8"/>
        <v>164.22303540633763</v>
      </c>
      <c r="U72" s="177">
        <f t="shared" si="9"/>
        <v>209.42139611383385</v>
      </c>
      <c r="V72" s="59">
        <f t="shared" si="10"/>
        <v>243.76360194445914</v>
      </c>
      <c r="AE72"/>
      <c r="AH72"/>
      <c r="AN72"/>
      <c r="AW72"/>
      <c r="AX72"/>
    </row>
    <row r="73" spans="2:50">
      <c r="B73" s="27">
        <f t="shared" si="6"/>
        <v>20</v>
      </c>
      <c r="C73" s="28">
        <f t="shared" si="0"/>
        <v>0.33333333333333331</v>
      </c>
      <c r="D73" s="45"/>
      <c r="E73" s="45">
        <f t="shared" si="7"/>
        <v>239.59072763151309</v>
      </c>
      <c r="F73" s="45">
        <f t="shared" si="1"/>
        <v>0</v>
      </c>
      <c r="G73" s="45">
        <f t="shared" si="2"/>
        <v>0</v>
      </c>
      <c r="H73" s="45">
        <f t="shared" si="3"/>
        <v>0</v>
      </c>
      <c r="I73" s="45">
        <f t="shared" si="4"/>
        <v>0</v>
      </c>
      <c r="J73" s="3"/>
      <c r="M73"/>
      <c r="N73"/>
      <c r="O73"/>
      <c r="P73"/>
      <c r="Q73"/>
      <c r="R73" s="58">
        <v>20</v>
      </c>
      <c r="S73" s="175">
        <f t="shared" si="5"/>
        <v>127.82250389148312</v>
      </c>
      <c r="T73" s="59">
        <f t="shared" si="8"/>
        <v>161.4363000130943</v>
      </c>
      <c r="U73" s="177">
        <f t="shared" si="9"/>
        <v>205.84683276797739</v>
      </c>
      <c r="V73" s="59">
        <f t="shared" si="10"/>
        <v>239.59072763151309</v>
      </c>
      <c r="AE73"/>
      <c r="AH73"/>
      <c r="AN73"/>
      <c r="AW73"/>
      <c r="AX73"/>
    </row>
    <row r="74" spans="2:50">
      <c r="B74" s="27">
        <f t="shared" si="6"/>
        <v>20.5</v>
      </c>
      <c r="C74" s="28">
        <f t="shared" si="0"/>
        <v>0.34166666666666667</v>
      </c>
      <c r="D74" s="45"/>
      <c r="E74" s="45">
        <f t="shared" si="7"/>
        <v>235.58971688772951</v>
      </c>
      <c r="F74" s="45">
        <f t="shared" si="1"/>
        <v>0</v>
      </c>
      <c r="G74" s="45">
        <f t="shared" si="2"/>
        <v>0</v>
      </c>
      <c r="H74" s="45">
        <f t="shared" si="3"/>
        <v>0</v>
      </c>
      <c r="I74" s="45">
        <f t="shared" si="4"/>
        <v>0</v>
      </c>
      <c r="J74" s="3"/>
      <c r="M74"/>
      <c r="N74"/>
      <c r="O74"/>
      <c r="P74"/>
      <c r="Q74"/>
      <c r="R74" s="58">
        <v>20.5</v>
      </c>
      <c r="S74" s="175">
        <f t="shared" si="5"/>
        <v>125.72209429292117</v>
      </c>
      <c r="T74" s="59">
        <f t="shared" si="8"/>
        <v>158.76393787891416</v>
      </c>
      <c r="U74" s="177">
        <f t="shared" si="9"/>
        <v>202.41931959852354</v>
      </c>
      <c r="V74" s="59">
        <f t="shared" si="10"/>
        <v>235.58971688772951</v>
      </c>
      <c r="AE74"/>
      <c r="AH74"/>
      <c r="AN74"/>
      <c r="AW74"/>
      <c r="AX74"/>
    </row>
    <row r="75" spans="2:50">
      <c r="B75" s="27">
        <f t="shared" si="6"/>
        <v>21</v>
      </c>
      <c r="C75" s="28">
        <f t="shared" si="0"/>
        <v>0.35</v>
      </c>
      <c r="D75" s="45"/>
      <c r="E75" s="45">
        <f t="shared" si="7"/>
        <v>231.74955265695149</v>
      </c>
      <c r="F75" s="45">
        <f t="shared" si="1"/>
        <v>0</v>
      </c>
      <c r="G75" s="45">
        <f t="shared" si="2"/>
        <v>0</v>
      </c>
      <c r="H75" s="45">
        <f t="shared" si="3"/>
        <v>0</v>
      </c>
      <c r="I75" s="45">
        <f t="shared" si="4"/>
        <v>0</v>
      </c>
      <c r="J75" s="3"/>
      <c r="M75"/>
      <c r="N75"/>
      <c r="O75"/>
      <c r="P75"/>
      <c r="Q75"/>
      <c r="R75" s="58">
        <v>21</v>
      </c>
      <c r="S75" s="175">
        <f t="shared" si="5"/>
        <v>123.70558316142541</v>
      </c>
      <c r="T75" s="59">
        <f t="shared" si="8"/>
        <v>156.19863314792647</v>
      </c>
      <c r="U75" s="177">
        <f t="shared" si="9"/>
        <v>199.12943697576216</v>
      </c>
      <c r="V75" s="59">
        <f t="shared" si="10"/>
        <v>231.74955265695149</v>
      </c>
      <c r="AE75"/>
      <c r="AH75"/>
      <c r="AN75"/>
      <c r="AW75"/>
      <c r="AX75"/>
    </row>
    <row r="76" spans="2:50">
      <c r="B76" s="27">
        <f t="shared" si="6"/>
        <v>21.5</v>
      </c>
      <c r="C76" s="28">
        <f t="shared" si="0"/>
        <v>0.35833333333333334</v>
      </c>
      <c r="D76" s="45"/>
      <c r="E76" s="45">
        <f t="shared" si="7"/>
        <v>228.06016481863276</v>
      </c>
      <c r="F76" s="45">
        <f t="shared" si="1"/>
        <v>0</v>
      </c>
      <c r="G76" s="45">
        <f t="shared" si="2"/>
        <v>0</v>
      </c>
      <c r="H76" s="45">
        <f t="shared" si="3"/>
        <v>0</v>
      </c>
      <c r="I76" s="45">
        <f t="shared" si="4"/>
        <v>0</v>
      </c>
      <c r="J76" s="3"/>
      <c r="M76"/>
      <c r="N76"/>
      <c r="O76"/>
      <c r="P76"/>
      <c r="Q76"/>
      <c r="R76" s="58">
        <v>21.5</v>
      </c>
      <c r="S76" s="175">
        <f t="shared" si="5"/>
        <v>121.76773872664002</v>
      </c>
      <c r="T76" s="59">
        <f t="shared" si="8"/>
        <v>153.73369779517947</v>
      </c>
      <c r="U76" s="177">
        <f t="shared" si="9"/>
        <v>195.96857448339017</v>
      </c>
      <c r="V76" s="59">
        <f t="shared" si="10"/>
        <v>228.06016481863276</v>
      </c>
      <c r="AE76"/>
      <c r="AH76"/>
      <c r="AN76"/>
      <c r="AW76"/>
      <c r="AX76"/>
    </row>
    <row r="77" spans="2:50">
      <c r="B77" s="27">
        <f t="shared" si="6"/>
        <v>22</v>
      </c>
      <c r="C77" s="28">
        <f t="shared" si="0"/>
        <v>0.36666666666666664</v>
      </c>
      <c r="D77" s="45"/>
      <c r="E77" s="45">
        <f t="shared" si="7"/>
        <v>224.51232905146162</v>
      </c>
      <c r="F77" s="45">
        <f t="shared" si="1"/>
        <v>0</v>
      </c>
      <c r="G77" s="45">
        <f t="shared" si="2"/>
        <v>0</v>
      </c>
      <c r="H77" s="45">
        <f t="shared" si="3"/>
        <v>0</v>
      </c>
      <c r="I77" s="45">
        <f t="shared" si="4"/>
        <v>0</v>
      </c>
      <c r="J77" s="3"/>
      <c r="M77"/>
      <c r="N77"/>
      <c r="O77"/>
      <c r="P77"/>
      <c r="Q77"/>
      <c r="R77" s="58">
        <v>22</v>
      </c>
      <c r="S77" s="175">
        <f t="shared" si="5"/>
        <v>119.90376738284628</v>
      </c>
      <c r="T77" s="59">
        <f t="shared" si="8"/>
        <v>151.36300465312561</v>
      </c>
      <c r="U77" s="177">
        <f t="shared" si="9"/>
        <v>192.92884452630256</v>
      </c>
      <c r="V77" s="59">
        <f t="shared" si="10"/>
        <v>224.51232905146162</v>
      </c>
      <c r="AE77"/>
      <c r="AH77"/>
      <c r="AN77"/>
      <c r="AW77"/>
      <c r="AX77"/>
    </row>
    <row r="78" spans="2:50">
      <c r="B78" s="27">
        <f t="shared" si="6"/>
        <v>22.5</v>
      </c>
      <c r="C78" s="28">
        <f t="shared" si="0"/>
        <v>0.375</v>
      </c>
      <c r="D78" s="45"/>
      <c r="E78" s="45">
        <f t="shared" si="7"/>
        <v>221.09757851362522</v>
      </c>
      <c r="F78" s="45">
        <f t="shared" si="1"/>
        <v>0</v>
      </c>
      <c r="G78" s="45">
        <f t="shared" si="2"/>
        <v>0</v>
      </c>
      <c r="H78" s="45">
        <f t="shared" si="3"/>
        <v>0</v>
      </c>
      <c r="I78" s="45">
        <f t="shared" si="4"/>
        <v>0</v>
      </c>
      <c r="J78" s="3"/>
      <c r="M78"/>
      <c r="N78"/>
      <c r="O78"/>
      <c r="P78"/>
      <c r="Q78"/>
      <c r="R78" s="58">
        <v>22.5</v>
      </c>
      <c r="S78" s="175">
        <f t="shared" si="5"/>
        <v>118.10926803687434</v>
      </c>
      <c r="T78" s="59">
        <f t="shared" si="8"/>
        <v>149.08092891703191</v>
      </c>
      <c r="U78" s="177">
        <f t="shared" si="9"/>
        <v>190.00300688294882</v>
      </c>
      <c r="V78" s="59">
        <f t="shared" si="10"/>
        <v>221.09757851362522</v>
      </c>
      <c r="AE78"/>
      <c r="AH78"/>
      <c r="AN78"/>
      <c r="AW78"/>
      <c r="AX78"/>
    </row>
    <row r="79" spans="2:50">
      <c r="B79" s="27">
        <f t="shared" si="6"/>
        <v>23</v>
      </c>
      <c r="C79" s="28">
        <f t="shared" si="0"/>
        <v>0.38333333333333336</v>
      </c>
      <c r="D79" s="45"/>
      <c r="E79" s="45">
        <f t="shared" si="7"/>
        <v>217.80812647130546</v>
      </c>
      <c r="F79" s="45">
        <f t="shared" si="1"/>
        <v>0</v>
      </c>
      <c r="G79" s="45">
        <f t="shared" si="2"/>
        <v>0</v>
      </c>
      <c r="H79" s="45">
        <f t="shared" si="3"/>
        <v>0</v>
      </c>
      <c r="I79" s="45">
        <f t="shared" si="4"/>
        <v>0</v>
      </c>
      <c r="J79" s="3"/>
      <c r="M79"/>
      <c r="N79"/>
      <c r="O79"/>
      <c r="P79"/>
      <c r="Q79"/>
      <c r="R79" s="58">
        <v>23</v>
      </c>
      <c r="S79" s="175">
        <f t="shared" si="5"/>
        <v>116.38019210484667</v>
      </c>
      <c r="T79" s="59">
        <f t="shared" si="8"/>
        <v>146.88229689428752</v>
      </c>
      <c r="U79" s="177">
        <f t="shared" si="9"/>
        <v>187.18440260719441</v>
      </c>
      <c r="V79" s="59">
        <f t="shared" si="10"/>
        <v>217.80812647130546</v>
      </c>
      <c r="AE79"/>
      <c r="AH79"/>
      <c r="AN79"/>
      <c r="AW79"/>
      <c r="AX79"/>
    </row>
    <row r="80" spans="2:50">
      <c r="B80" s="27">
        <f t="shared" si="6"/>
        <v>23.5</v>
      </c>
      <c r="C80" s="28">
        <f t="shared" si="0"/>
        <v>0.39166666666666666</v>
      </c>
      <c r="D80" s="45"/>
      <c r="E80" s="45">
        <f t="shared" si="7"/>
        <v>214.63679831345536</v>
      </c>
      <c r="F80" s="45">
        <f t="shared" si="1"/>
        <v>0</v>
      </c>
      <c r="G80" s="45">
        <f t="shared" si="2"/>
        <v>0</v>
      </c>
      <c r="H80" s="45">
        <f t="shared" si="3"/>
        <v>0</v>
      </c>
      <c r="I80" s="45">
        <f t="shared" si="4"/>
        <v>0</v>
      </c>
      <c r="J80" s="3"/>
      <c r="M80"/>
      <c r="N80"/>
      <c r="O80"/>
      <c r="P80"/>
      <c r="Q80"/>
      <c r="R80" s="58">
        <v>23.5</v>
      </c>
      <c r="S80" s="175">
        <f t="shared" si="5"/>
        <v>114.71280835308208</v>
      </c>
      <c r="T80" s="59">
        <f t="shared" si="8"/>
        <v>144.76234096500076</v>
      </c>
      <c r="U80" s="177">
        <f t="shared" si="9"/>
        <v>184.46689594619437</v>
      </c>
      <c r="V80" s="59">
        <f t="shared" si="10"/>
        <v>214.63679831345536</v>
      </c>
      <c r="AE80"/>
      <c r="AH80"/>
      <c r="AN80"/>
      <c r="AW80"/>
      <c r="AX80"/>
    </row>
    <row r="81" spans="2:50">
      <c r="B81" s="27">
        <f t="shared" si="6"/>
        <v>24</v>
      </c>
      <c r="C81" s="28">
        <f t="shared" si="0"/>
        <v>0.4</v>
      </c>
      <c r="D81" s="45"/>
      <c r="E81" s="45">
        <f t="shared" si="7"/>
        <v>211.57697164173692</v>
      </c>
      <c r="F81" s="45">
        <f t="shared" si="1"/>
        <v>0</v>
      </c>
      <c r="G81" s="45">
        <f t="shared" si="2"/>
        <v>0</v>
      </c>
      <c r="H81" s="45">
        <f t="shared" si="3"/>
        <v>0</v>
      </c>
      <c r="I81" s="45">
        <f t="shared" si="4"/>
        <v>0</v>
      </c>
      <c r="J81" s="3"/>
      <c r="M81"/>
      <c r="N81"/>
      <c r="O81"/>
      <c r="P81"/>
      <c r="Q81"/>
      <c r="R81" s="58">
        <v>24</v>
      </c>
      <c r="S81" s="175">
        <f t="shared" si="5"/>
        <v>113.10367190753891</v>
      </c>
      <c r="T81" s="59">
        <f t="shared" si="8"/>
        <v>142.71665988699004</v>
      </c>
      <c r="U81" s="177">
        <f t="shared" si="9"/>
        <v>181.84482315487548</v>
      </c>
      <c r="V81" s="59">
        <f t="shared" si="10"/>
        <v>211.57697164173692</v>
      </c>
      <c r="AE81"/>
      <c r="AH81"/>
      <c r="AN81"/>
      <c r="AW81"/>
      <c r="AX81"/>
    </row>
    <row r="82" spans="2:50">
      <c r="B82" s="27">
        <f t="shared" si="6"/>
        <v>24.5</v>
      </c>
      <c r="C82" s="28">
        <f t="shared" si="0"/>
        <v>0.40833333333333333</v>
      </c>
      <c r="D82" s="45"/>
      <c r="E82" s="45">
        <f t="shared" si="7"/>
        <v>208.62252333074724</v>
      </c>
      <c r="F82" s="45">
        <f t="shared" si="1"/>
        <v>0</v>
      </c>
      <c r="G82" s="45">
        <f t="shared" si="2"/>
        <v>0</v>
      </c>
      <c r="H82" s="45">
        <f t="shared" si="3"/>
        <v>0</v>
      </c>
      <c r="I82" s="45">
        <f t="shared" si="4"/>
        <v>0</v>
      </c>
      <c r="J82" s="3"/>
      <c r="M82"/>
      <c r="N82"/>
      <c r="O82"/>
      <c r="P82"/>
      <c r="Q82"/>
      <c r="R82" s="58">
        <v>24.5</v>
      </c>
      <c r="S82" s="175">
        <f t="shared" si="5"/>
        <v>111.54959686231615</v>
      </c>
      <c r="T82" s="59">
        <f t="shared" si="8"/>
        <v>140.74118371453736</v>
      </c>
      <c r="U82" s="177">
        <f t="shared" si="9"/>
        <v>179.31294726367128</v>
      </c>
      <c r="V82" s="59">
        <f t="shared" si="10"/>
        <v>208.62252333074724</v>
      </c>
      <c r="AE82"/>
      <c r="AH82"/>
      <c r="AN82"/>
      <c r="AW82"/>
      <c r="AX82"/>
    </row>
    <row r="83" spans="2:50">
      <c r="B83" s="27">
        <f t="shared" si="6"/>
        <v>25</v>
      </c>
      <c r="C83" s="28">
        <f t="shared" si="0"/>
        <v>0.41666666666666669</v>
      </c>
      <c r="D83" s="45"/>
      <c r="E83" s="45">
        <f t="shared" si="7"/>
        <v>205.76778262397045</v>
      </c>
      <c r="F83" s="45">
        <f t="shared" si="1"/>
        <v>0</v>
      </c>
      <c r="G83" s="45">
        <f t="shared" si="2"/>
        <v>0</v>
      </c>
      <c r="H83" s="45">
        <f t="shared" si="3"/>
        <v>0</v>
      </c>
      <c r="I83" s="45">
        <f t="shared" si="4"/>
        <v>0</v>
      </c>
      <c r="J83" s="3"/>
      <c r="M83"/>
      <c r="N83"/>
      <c r="O83"/>
      <c r="P83"/>
      <c r="Q83"/>
      <c r="R83" s="58">
        <v>25</v>
      </c>
      <c r="S83" s="175">
        <f t="shared" si="5"/>
        <v>110.04763200539695</v>
      </c>
      <c r="T83" s="59">
        <f t="shared" si="8"/>
        <v>138.83214271281852</v>
      </c>
      <c r="U83" s="177">
        <f t="shared" si="9"/>
        <v>176.86641800153001</v>
      </c>
      <c r="V83" s="59">
        <f t="shared" si="10"/>
        <v>205.76778262397045</v>
      </c>
      <c r="AE83"/>
      <c r="AH83"/>
      <c r="AN83"/>
      <c r="AW83"/>
      <c r="AX83"/>
    </row>
    <row r="84" spans="2:50">
      <c r="B84" s="27">
        <f t="shared" si="6"/>
        <v>25.5</v>
      </c>
      <c r="C84" s="28">
        <f t="shared" si="0"/>
        <v>0.42499999999999999</v>
      </c>
      <c r="D84" s="45"/>
      <c r="E84" s="45">
        <f t="shared" si="7"/>
        <v>203.00748947211494</v>
      </c>
      <c r="F84" s="45">
        <f t="shared" si="1"/>
        <v>0</v>
      </c>
      <c r="G84" s="45">
        <f t="shared" si="2"/>
        <v>0</v>
      </c>
      <c r="H84" s="45">
        <f t="shared" si="3"/>
        <v>0</v>
      </c>
      <c r="I84" s="45">
        <f t="shared" si="4"/>
        <v>0</v>
      </c>
      <c r="J84" s="3"/>
      <c r="M84"/>
      <c r="N84"/>
      <c r="O84"/>
      <c r="P84"/>
      <c r="Q84"/>
      <c r="R84" s="58">
        <v>25.5</v>
      </c>
      <c r="S84" s="175">
        <f t="shared" si="5"/>
        <v>108.5950392525319</v>
      </c>
      <c r="T84" s="59">
        <f t="shared" si="8"/>
        <v>136.9860397432553</v>
      </c>
      <c r="U84" s="177">
        <f t="shared" si="9"/>
        <v>174.50073619677357</v>
      </c>
      <c r="V84" s="59">
        <f t="shared" si="10"/>
        <v>203.00748947211494</v>
      </c>
      <c r="AE84"/>
      <c r="AH84"/>
      <c r="AN84"/>
      <c r="AW84"/>
      <c r="AX84"/>
    </row>
    <row r="85" spans="2:50">
      <c r="B85" s="27">
        <f t="shared" si="6"/>
        <v>26</v>
      </c>
      <c r="C85" s="28">
        <f t="shared" si="0"/>
        <v>0.43333333333333335</v>
      </c>
      <c r="D85" s="45"/>
      <c r="E85" s="45">
        <f t="shared" si="7"/>
        <v>200.33675743806961</v>
      </c>
      <c r="F85" s="45">
        <f t="shared" si="1"/>
        <v>0</v>
      </c>
      <c r="G85" s="45">
        <f t="shared" si="2"/>
        <v>0</v>
      </c>
      <c r="H85" s="45">
        <f t="shared" si="3"/>
        <v>0</v>
      </c>
      <c r="I85" s="45">
        <f t="shared" si="4"/>
        <v>0</v>
      </c>
      <c r="J85" s="3"/>
      <c r="M85"/>
      <c r="N85"/>
      <c r="O85"/>
      <c r="P85"/>
      <c r="Q85"/>
      <c r="R85" s="58">
        <v>26</v>
      </c>
      <c r="S85" s="175">
        <f t="shared" si="5"/>
        <v>107.18927444070735</v>
      </c>
      <c r="T85" s="59">
        <f t="shared" si="8"/>
        <v>135.19962567274692</v>
      </c>
      <c r="U85" s="177">
        <f t="shared" si="9"/>
        <v>172.21172207875424</v>
      </c>
      <c r="V85" s="59">
        <f t="shared" si="10"/>
        <v>200.33675743806961</v>
      </c>
      <c r="AE85"/>
      <c r="AH85"/>
      <c r="AN85"/>
      <c r="AW85"/>
      <c r="AX85"/>
    </row>
    <row r="86" spans="2:50">
      <c r="B86" s="27">
        <f t="shared" si="6"/>
        <v>26.5</v>
      </c>
      <c r="C86" s="28">
        <f t="shared" si="0"/>
        <v>0.44166666666666665</v>
      </c>
      <c r="D86" s="45"/>
      <c r="E86" s="45">
        <f t="shared" si="7"/>
        <v>197.75104059096378</v>
      </c>
      <c r="F86" s="45">
        <f t="shared" si="1"/>
        <v>0</v>
      </c>
      <c r="G86" s="45">
        <f t="shared" si="2"/>
        <v>0</v>
      </c>
      <c r="H86" s="45">
        <f t="shared" si="3"/>
        <v>0</v>
      </c>
      <c r="I86" s="45">
        <f t="shared" si="4"/>
        <v>0</v>
      </c>
      <c r="J86" s="3"/>
      <c r="M86"/>
      <c r="N86"/>
      <c r="O86"/>
      <c r="P86"/>
      <c r="Q86"/>
      <c r="R86" s="58">
        <v>26.5</v>
      </c>
      <c r="S86" s="175">
        <f t="shared" si="5"/>
        <v>105.8279701832538</v>
      </c>
      <c r="T86" s="59">
        <f t="shared" si="8"/>
        <v>133.46987742468929</v>
      </c>
      <c r="U86" s="177">
        <f t="shared" si="9"/>
        <v>169.99548698713261</v>
      </c>
      <c r="V86" s="59">
        <f t="shared" si="10"/>
        <v>197.75104059096378</v>
      </c>
      <c r="AE86"/>
      <c r="AH86"/>
      <c r="AN86"/>
      <c r="AW86"/>
      <c r="AX86"/>
    </row>
    <row r="87" spans="2:50">
      <c r="B87" s="27">
        <f t="shared" si="6"/>
        <v>27</v>
      </c>
      <c r="C87" s="28">
        <f t="shared" si="0"/>
        <v>0.45</v>
      </c>
      <c r="D87" s="45"/>
      <c r="E87" s="45">
        <f t="shared" si="7"/>
        <v>195.2461038942192</v>
      </c>
      <c r="F87" s="45">
        <f t="shared" si="1"/>
        <v>0</v>
      </c>
      <c r="G87" s="45">
        <f t="shared" si="2"/>
        <v>0</v>
      </c>
      <c r="H87" s="45">
        <f t="shared" si="3"/>
        <v>0</v>
      </c>
      <c r="I87" s="45">
        <f t="shared" si="4"/>
        <v>0</v>
      </c>
      <c r="J87" s="3"/>
      <c r="M87"/>
      <c r="N87"/>
      <c r="O87"/>
      <c r="P87"/>
      <c r="Q87"/>
      <c r="R87" s="58">
        <v>27</v>
      </c>
      <c r="S87" s="175">
        <f t="shared" si="5"/>
        <v>104.50892053110763</v>
      </c>
      <c r="T87" s="59">
        <f t="shared" si="8"/>
        <v>131.7939783441694</v>
      </c>
      <c r="U87" s="177">
        <f t="shared" si="9"/>
        <v>167.84840806595767</v>
      </c>
      <c r="V87" s="59">
        <f t="shared" si="10"/>
        <v>195.2461038942192</v>
      </c>
      <c r="AE87"/>
      <c r="AH87"/>
      <c r="AN87"/>
      <c r="AW87"/>
      <c r="AX87"/>
    </row>
    <row r="88" spans="2:50">
      <c r="B88" s="27">
        <f t="shared" si="6"/>
        <v>27.5</v>
      </c>
      <c r="C88" s="28">
        <f t="shared" si="0"/>
        <v>0.45833333333333331</v>
      </c>
      <c r="D88" s="45"/>
      <c r="E88" s="45">
        <f t="shared" si="7"/>
        <v>192.81799666184662</v>
      </c>
      <c r="F88" s="45">
        <f t="shared" si="1"/>
        <v>0</v>
      </c>
      <c r="G88" s="45">
        <f t="shared" si="2"/>
        <v>0</v>
      </c>
      <c r="H88" s="45">
        <f t="shared" si="3"/>
        <v>0</v>
      </c>
      <c r="I88" s="45">
        <f t="shared" si="4"/>
        <v>0</v>
      </c>
      <c r="J88" s="3"/>
      <c r="M88"/>
      <c r="N88"/>
      <c r="O88"/>
      <c r="P88"/>
      <c r="Q88"/>
      <c r="R88" s="58">
        <v>27.5</v>
      </c>
      <c r="S88" s="175">
        <f t="shared" si="5"/>
        <v>103.23006722048245</v>
      </c>
      <c r="T88" s="59">
        <f t="shared" si="8"/>
        <v>130.16930059558646</v>
      </c>
      <c r="U88" s="177">
        <f t="shared" si="9"/>
        <v>165.76710557894737</v>
      </c>
      <c r="V88" s="59">
        <f t="shared" si="10"/>
        <v>192.81799666184662</v>
      </c>
      <c r="AE88"/>
      <c r="AH88"/>
      <c r="AN88"/>
      <c r="AW88"/>
      <c r="AX88"/>
    </row>
    <row r="89" spans="2:50">
      <c r="B89" s="27">
        <f t="shared" si="6"/>
        <v>28</v>
      </c>
      <c r="C89" s="28">
        <f t="shared" si="0"/>
        <v>0.46666666666666667</v>
      </c>
      <c r="D89" s="45"/>
      <c r="E89" s="45">
        <f t="shared" si="7"/>
        <v>190.46302871581022</v>
      </c>
      <c r="F89" s="45">
        <f t="shared" si="1"/>
        <v>0</v>
      </c>
      <c r="G89" s="45">
        <f t="shared" si="2"/>
        <v>0</v>
      </c>
      <c r="H89" s="45">
        <f t="shared" si="3"/>
        <v>0</v>
      </c>
      <c r="I89" s="45">
        <f t="shared" si="4"/>
        <v>0</v>
      </c>
      <c r="J89" s="3"/>
      <c r="M89"/>
      <c r="N89"/>
      <c r="O89"/>
      <c r="P89"/>
      <c r="Q89"/>
      <c r="R89" s="58">
        <v>28</v>
      </c>
      <c r="S89" s="175">
        <f t="shared" si="5"/>
        <v>101.989487317399</v>
      </c>
      <c r="T89" s="59">
        <f t="shared" si="8"/>
        <v>128.59338934968559</v>
      </c>
      <c r="U89" s="177">
        <f t="shared" si="9"/>
        <v>163.74842253237892</v>
      </c>
      <c r="V89" s="59">
        <f t="shared" si="10"/>
        <v>190.46302871581022</v>
      </c>
      <c r="AE89"/>
      <c r="AH89"/>
      <c r="AN89"/>
      <c r="AW89"/>
      <c r="AX89"/>
    </row>
    <row r="90" spans="2:50">
      <c r="B90" s="27">
        <f t="shared" si="6"/>
        <v>28.5</v>
      </c>
      <c r="C90" s="28">
        <f t="shared" si="0"/>
        <v>0.47499999999999998</v>
      </c>
      <c r="D90" s="45"/>
      <c r="E90" s="45">
        <f t="shared" si="7"/>
        <v>188.17774892691222</v>
      </c>
      <c r="F90" s="45">
        <f t="shared" si="1"/>
        <v>0</v>
      </c>
      <c r="G90" s="45">
        <f t="shared" si="2"/>
        <v>0</v>
      </c>
      <c r="H90" s="45">
        <f t="shared" si="3"/>
        <v>0</v>
      </c>
      <c r="I90" s="45">
        <f t="shared" si="4"/>
        <v>0</v>
      </c>
      <c r="J90" s="3"/>
      <c r="M90"/>
      <c r="N90"/>
      <c r="O90"/>
      <c r="P90"/>
      <c r="Q90"/>
      <c r="R90" s="58">
        <v>28.5</v>
      </c>
      <c r="S90" s="175">
        <f t="shared" si="5"/>
        <v>100.78538209510684</v>
      </c>
      <c r="T90" s="59">
        <f t="shared" si="8"/>
        <v>127.06394854981023</v>
      </c>
      <c r="U90" s="177">
        <f t="shared" si="9"/>
        <v>161.78940633437534</v>
      </c>
      <c r="V90" s="59">
        <f t="shared" si="10"/>
        <v>188.17774892691222</v>
      </c>
      <c r="AE90"/>
      <c r="AH90"/>
      <c r="AN90"/>
      <c r="AW90"/>
      <c r="AX90"/>
    </row>
    <row r="91" spans="2:50">
      <c r="B91" s="27">
        <f t="shared" si="6"/>
        <v>29</v>
      </c>
      <c r="C91" s="28">
        <f t="shared" si="0"/>
        <v>0.48333333333333334</v>
      </c>
      <c r="D91" s="45"/>
      <c r="E91" s="45">
        <f t="shared" si="7"/>
        <v>185.95892586382794</v>
      </c>
      <c r="F91" s="45">
        <f t="shared" si="1"/>
        <v>0</v>
      </c>
      <c r="G91" s="45">
        <f t="shared" si="2"/>
        <v>0</v>
      </c>
      <c r="H91" s="45">
        <f t="shared" si="3"/>
        <v>0</v>
      </c>
      <c r="I91" s="45">
        <f t="shared" si="4"/>
        <v>0</v>
      </c>
      <c r="J91" s="3"/>
      <c r="M91"/>
      <c r="N91"/>
      <c r="O91"/>
      <c r="P91"/>
      <c r="Q91"/>
      <c r="R91" s="58">
        <v>29</v>
      </c>
      <c r="S91" s="175">
        <f t="shared" si="5"/>
        <v>99.616067002182405</v>
      </c>
      <c r="T91" s="59">
        <f t="shared" si="8"/>
        <v>125.57882807508003</v>
      </c>
      <c r="U91" s="177">
        <f t="shared" si="9"/>
        <v>159.8872922553854</v>
      </c>
      <c r="V91" s="59">
        <f t="shared" si="10"/>
        <v>185.95892586382794</v>
      </c>
      <c r="AE91"/>
      <c r="AH91"/>
      <c r="AN91"/>
      <c r="AW91"/>
      <c r="AX91"/>
    </row>
    <row r="92" spans="2:50">
      <c r="B92" s="27">
        <f t="shared" si="6"/>
        <v>29.5</v>
      </c>
      <c r="C92" s="28">
        <f t="shared" si="0"/>
        <v>0.49166666666666664</v>
      </c>
      <c r="D92" s="45"/>
      <c r="E92" s="45">
        <f t="shared" si="7"/>
        <v>183.8035303108727</v>
      </c>
      <c r="F92" s="45">
        <f t="shared" si="1"/>
        <v>0</v>
      </c>
      <c r="G92" s="45">
        <f t="shared" si="2"/>
        <v>0</v>
      </c>
      <c r="H92" s="45">
        <f t="shared" si="3"/>
        <v>0</v>
      </c>
      <c r="I92" s="45">
        <f t="shared" si="4"/>
        <v>0</v>
      </c>
      <c r="J92" s="3"/>
      <c r="M92"/>
      <c r="N92"/>
      <c r="O92"/>
      <c r="P92"/>
      <c r="Q92"/>
      <c r="R92" s="58">
        <v>29.5</v>
      </c>
      <c r="S92" s="175">
        <f t="shared" si="5"/>
        <v>98.479962597628983</v>
      </c>
      <c r="T92" s="59">
        <f t="shared" si="8"/>
        <v>124.13601214198188</v>
      </c>
      <c r="U92" s="177">
        <f t="shared" si="9"/>
        <v>158.03948848536029</v>
      </c>
      <c r="V92" s="59">
        <f t="shared" si="10"/>
        <v>183.8035303108727</v>
      </c>
      <c r="AE92"/>
      <c r="AH92"/>
      <c r="AN92"/>
      <c r="AW92"/>
      <c r="AX92"/>
    </row>
    <row r="93" spans="2:50">
      <c r="B93" s="27">
        <f t="shared" si="6"/>
        <v>30</v>
      </c>
      <c r="C93" s="28">
        <f t="shared" si="0"/>
        <v>0.5</v>
      </c>
      <c r="D93" s="45"/>
      <c r="E93" s="45">
        <f t="shared" si="7"/>
        <v>181.70871944582171</v>
      </c>
      <c r="F93" s="45">
        <f t="shared" si="1"/>
        <v>0</v>
      </c>
      <c r="G93" s="45">
        <f t="shared" si="2"/>
        <v>0</v>
      </c>
      <c r="H93" s="45">
        <f t="shared" si="3"/>
        <v>0</v>
      </c>
      <c r="I93" s="45">
        <f t="shared" si="4"/>
        <v>0</v>
      </c>
      <c r="J93" s="3"/>
      <c r="M93"/>
      <c r="N93"/>
      <c r="O93"/>
      <c r="P93"/>
      <c r="Q93"/>
      <c r="R93" s="58">
        <v>30</v>
      </c>
      <c r="S93" s="175">
        <f t="shared" si="5"/>
        <v>97.37558634516256</v>
      </c>
      <c r="T93" s="59">
        <f t="shared" si="8"/>
        <v>122.73360880619957</v>
      </c>
      <c r="U93" s="177">
        <f t="shared" si="9"/>
        <v>156.2435626093725</v>
      </c>
      <c r="V93" s="59">
        <f t="shared" si="10"/>
        <v>181.70871944582171</v>
      </c>
      <c r="AE93"/>
      <c r="AH93"/>
      <c r="AN93"/>
      <c r="AW93"/>
      <c r="AX93"/>
    </row>
    <row r="94" spans="2:50">
      <c r="B94" s="27">
        <f t="shared" si="6"/>
        <v>30.5</v>
      </c>
      <c r="C94" s="28">
        <f t="shared" si="0"/>
        <v>0.5083333333333333</v>
      </c>
      <c r="D94" s="45"/>
      <c r="E94" s="45">
        <f t="shared" si="7"/>
        <v>179.67182249545257</v>
      </c>
      <c r="F94" s="45">
        <f t="shared" si="1"/>
        <v>0</v>
      </c>
      <c r="G94" s="45">
        <f t="shared" si="2"/>
        <v>0</v>
      </c>
      <c r="H94" s="45">
        <f t="shared" si="3"/>
        <v>0</v>
      </c>
      <c r="I94" s="45">
        <f t="shared" si="4"/>
        <v>0</v>
      </c>
      <c r="J94" s="3"/>
      <c r="M94"/>
      <c r="N94"/>
      <c r="O94"/>
      <c r="P94"/>
      <c r="Q94"/>
      <c r="R94" s="58">
        <v>30.5</v>
      </c>
      <c r="S94" s="175">
        <f t="shared" si="5"/>
        <v>96.301545172462923</v>
      </c>
      <c r="T94" s="59">
        <f t="shared" si="8"/>
        <v>121.3698404439408</v>
      </c>
      <c r="U94" s="177">
        <f t="shared" si="9"/>
        <v>154.4972293459312</v>
      </c>
      <c r="V94" s="59">
        <f t="shared" si="10"/>
        <v>179.67182249545257</v>
      </c>
      <c r="AE94"/>
      <c r="AH94"/>
      <c r="AN94"/>
      <c r="AW94"/>
      <c r="AX94"/>
    </row>
    <row r="95" spans="2:50">
      <c r="B95" s="27">
        <f t="shared" si="6"/>
        <v>31</v>
      </c>
      <c r="C95" s="28">
        <f t="shared" si="0"/>
        <v>0.51666666666666672</v>
      </c>
      <c r="D95" s="45"/>
      <c r="E95" s="45">
        <f t="shared" si="7"/>
        <v>177.69032770913267</v>
      </c>
      <c r="F95" s="45">
        <f t="shared" si="1"/>
        <v>0</v>
      </c>
      <c r="G95" s="45">
        <f t="shared" si="2"/>
        <v>0</v>
      </c>
      <c r="H95" s="45">
        <f t="shared" si="3"/>
        <v>0</v>
      </c>
      <c r="I95" s="45">
        <f t="shared" si="4"/>
        <v>0</v>
      </c>
      <c r="J95" s="3"/>
      <c r="M95"/>
      <c r="N95"/>
      <c r="O95"/>
      <c r="P95"/>
      <c r="Q95"/>
      <c r="R95" s="58">
        <v>31</v>
      </c>
      <c r="S95" s="175">
        <f t="shared" si="5"/>
        <v>95.256528712857232</v>
      </c>
      <c r="T95" s="59">
        <f t="shared" si="8"/>
        <v>120.04303510700906</v>
      </c>
      <c r="U95" s="177">
        <f t="shared" si="9"/>
        <v>152.79833941158654</v>
      </c>
      <c r="V95" s="59">
        <f t="shared" si="10"/>
        <v>177.69032770913267</v>
      </c>
      <c r="AE95"/>
      <c r="AH95"/>
      <c r="AN95"/>
      <c r="AW95"/>
      <c r="AX95"/>
    </row>
    <row r="96" spans="2:50">
      <c r="B96" s="27">
        <f t="shared" si="6"/>
        <v>31.5</v>
      </c>
      <c r="C96" s="28">
        <f t="shared" si="0"/>
        <v>0.52500000000000002</v>
      </c>
      <c r="D96" s="45"/>
      <c r="E96" s="45">
        <f t="shared" si="7"/>
        <v>175.76187051029225</v>
      </c>
      <c r="F96" s="45">
        <f t="shared" si="1"/>
        <v>0</v>
      </c>
      <c r="G96" s="45">
        <f t="shared" si="2"/>
        <v>0</v>
      </c>
      <c r="H96" s="45">
        <f t="shared" si="3"/>
        <v>0</v>
      </c>
      <c r="I96" s="45">
        <f t="shared" si="4"/>
        <v>0</v>
      </c>
      <c r="J96" s="3"/>
      <c r="M96"/>
      <c r="N96"/>
      <c r="O96"/>
      <c r="P96"/>
      <c r="Q96"/>
      <c r="R96" s="58">
        <v>31.5</v>
      </c>
      <c r="S96" s="175">
        <f t="shared" si="5"/>
        <v>94.239303156982658</v>
      </c>
      <c r="T96" s="59">
        <f t="shared" si="8"/>
        <v>118.75161865878816</v>
      </c>
      <c r="U96" s="177">
        <f t="shared" si="9"/>
        <v>151.14486939209135</v>
      </c>
      <c r="V96" s="59">
        <f t="shared" si="10"/>
        <v>175.76187051029225</v>
      </c>
      <c r="AE96"/>
      <c r="AH96"/>
      <c r="AN96"/>
      <c r="AW96"/>
      <c r="AX96"/>
    </row>
    <row r="97" spans="2:50">
      <c r="B97" s="27">
        <f t="shared" si="6"/>
        <v>32</v>
      </c>
      <c r="C97" s="28">
        <f t="shared" si="0"/>
        <v>0.53333333333333333</v>
      </c>
      <c r="D97" s="45"/>
      <c r="E97" s="45">
        <f t="shared" si="7"/>
        <v>173.8842227024922</v>
      </c>
      <c r="F97" s="45">
        <f t="shared" si="1"/>
        <v>0</v>
      </c>
      <c r="G97" s="45">
        <f t="shared" si="2"/>
        <v>0</v>
      </c>
      <c r="H97" s="45">
        <f t="shared" si="3"/>
        <v>0</v>
      </c>
      <c r="I97" s="45">
        <f t="shared" si="4"/>
        <v>0</v>
      </c>
      <c r="J97" s="3"/>
      <c r="M97"/>
      <c r="N97"/>
      <c r="O97"/>
      <c r="P97"/>
      <c r="Q97"/>
      <c r="R97" s="58">
        <v>32</v>
      </c>
      <c r="S97" s="175">
        <f t="shared" si="5"/>
        <v>93.248705650677806</v>
      </c>
      <c r="T97" s="59">
        <f t="shared" si="8"/>
        <v>117.49410760946853</v>
      </c>
      <c r="U97" s="177">
        <f t="shared" si="9"/>
        <v>149.53491251479142</v>
      </c>
      <c r="V97" s="59">
        <f t="shared" si="10"/>
        <v>173.8842227024922</v>
      </c>
      <c r="AE97"/>
      <c r="AH97"/>
      <c r="AN97"/>
      <c r="AW97"/>
      <c r="AX97"/>
    </row>
    <row r="98" spans="2:50">
      <c r="B98" s="27">
        <f t="shared" si="6"/>
        <v>32.5</v>
      </c>
      <c r="C98" s="28">
        <f t="shared" ref="C98:C161" si="11">B98/60</f>
        <v>0.54166666666666663</v>
      </c>
      <c r="D98" s="45"/>
      <c r="E98" s="45">
        <f t="shared" si="7"/>
        <v>172.05528262140402</v>
      </c>
      <c r="F98" s="45">
        <f t="shared" ref="F98:F161" si="12">E98*$B$11</f>
        <v>0</v>
      </c>
      <c r="G98" s="45">
        <f t="shared" ref="G98:G161" si="13">F98*60*B98/1000</f>
        <v>0</v>
      </c>
      <c r="H98" s="45">
        <f t="shared" ref="H98:H161" si="14">B98*60/1000*$B$19</f>
        <v>0</v>
      </c>
      <c r="I98" s="45">
        <f t="shared" ref="I98:I161" si="15">G98-H98</f>
        <v>0</v>
      </c>
      <c r="J98" s="3"/>
      <c r="M98"/>
      <c r="N98"/>
      <c r="O98"/>
      <c r="P98"/>
      <c r="Q98"/>
      <c r="R98" s="58">
        <v>32.5</v>
      </c>
      <c r="S98" s="175">
        <f t="shared" ref="S98:S161" si="16">954.11*R98^-0.671</f>
        <v>92.283639182900004</v>
      </c>
      <c r="T98" s="59">
        <f t="shared" si="8"/>
        <v>116.26910257851537</v>
      </c>
      <c r="U98" s="177">
        <f t="shared" si="9"/>
        <v>147.96667022939269</v>
      </c>
      <c r="V98" s="59">
        <f t="shared" si="10"/>
        <v>172.05528262140402</v>
      </c>
      <c r="AE98"/>
      <c r="AH98"/>
      <c r="AN98"/>
      <c r="AW98"/>
      <c r="AX98"/>
    </row>
    <row r="99" spans="2:50">
      <c r="B99" s="27">
        <f t="shared" ref="B99:B162" si="17">+B98+0.5</f>
        <v>33</v>
      </c>
      <c r="C99" s="28">
        <f t="shared" si="11"/>
        <v>0.55000000000000004</v>
      </c>
      <c r="D99" s="45"/>
      <c r="E99" s="45">
        <f t="shared" ref="E99:E162" si="18">VLOOKUP(B99,$R$34:$V$273,$B$12+1)</f>
        <v>170.27306613669728</v>
      </c>
      <c r="F99" s="45">
        <f t="shared" si="12"/>
        <v>0</v>
      </c>
      <c r="G99" s="45">
        <f t="shared" si="13"/>
        <v>0</v>
      </c>
      <c r="H99" s="45">
        <f t="shared" si="14"/>
        <v>0</v>
      </c>
      <c r="I99" s="45">
        <f t="shared" si="15"/>
        <v>0</v>
      </c>
      <c r="J99" s="3"/>
      <c r="M99"/>
      <c r="N99"/>
      <c r="O99"/>
      <c r="P99"/>
      <c r="Q99"/>
      <c r="R99" s="58">
        <v>33</v>
      </c>
      <c r="S99" s="175">
        <f t="shared" si="16"/>
        <v>91.343067914010689</v>
      </c>
      <c r="T99" s="59">
        <f t="shared" ref="T99:T162" si="19">1223.2*R99^-0.676</f>
        <v>115.07528232077212</v>
      </c>
      <c r="U99" s="177">
        <f t="shared" ref="U99:U162" si="20">1578.5*R99^-0.68</f>
        <v>146.43844451508414</v>
      </c>
      <c r="V99" s="59">
        <f t="shared" ref="V99:V162" si="21">1848.3*R99^-0.682</f>
        <v>170.27306613669728</v>
      </c>
      <c r="AE99"/>
      <c r="AH99"/>
      <c r="AN99"/>
      <c r="AW99"/>
      <c r="AX99"/>
    </row>
    <row r="100" spans="2:50">
      <c r="B100" s="27">
        <f t="shared" si="17"/>
        <v>33.5</v>
      </c>
      <c r="C100" s="28">
        <f t="shared" si="11"/>
        <v>0.55833333333333335</v>
      </c>
      <c r="D100" s="45"/>
      <c r="E100" s="45">
        <f t="shared" si="18"/>
        <v>168.5356984188688</v>
      </c>
      <c r="F100" s="45">
        <f t="shared" si="12"/>
        <v>0</v>
      </c>
      <c r="G100" s="45">
        <f t="shared" si="13"/>
        <v>0</v>
      </c>
      <c r="H100" s="45">
        <f t="shared" si="14"/>
        <v>0</v>
      </c>
      <c r="I100" s="45">
        <f t="shared" si="15"/>
        <v>0</v>
      </c>
      <c r="J100" s="3"/>
      <c r="M100"/>
      <c r="N100"/>
      <c r="O100"/>
      <c r="P100"/>
      <c r="Q100"/>
      <c r="R100" s="58">
        <v>33.5</v>
      </c>
      <c r="S100" s="175">
        <f t="shared" si="16"/>
        <v>90.42601290047358</v>
      </c>
      <c r="T100" s="59">
        <f t="shared" si="19"/>
        <v>113.9113982598989</v>
      </c>
      <c r="U100" s="177">
        <f t="shared" si="20"/>
        <v>144.94863084142185</v>
      </c>
      <c r="V100" s="59">
        <f t="shared" si="21"/>
        <v>168.5356984188688</v>
      </c>
      <c r="AE100"/>
      <c r="AH100"/>
      <c r="AN100"/>
      <c r="AW100"/>
      <c r="AX100"/>
    </row>
    <row r="101" spans="2:50">
      <c r="B101" s="27">
        <f t="shared" si="17"/>
        <v>34</v>
      </c>
      <c r="C101" s="28">
        <f t="shared" si="11"/>
        <v>0.56666666666666665</v>
      </c>
      <c r="D101" s="45"/>
      <c r="E101" s="45">
        <f t="shared" si="18"/>
        <v>166.84140639566473</v>
      </c>
      <c r="F101" s="45">
        <f t="shared" si="12"/>
        <v>0</v>
      </c>
      <c r="G101" s="45">
        <f t="shared" si="13"/>
        <v>0</v>
      </c>
      <c r="H101" s="45">
        <f t="shared" si="14"/>
        <v>0</v>
      </c>
      <c r="I101" s="45">
        <f t="shared" si="15"/>
        <v>0</v>
      </c>
      <c r="J101" s="3"/>
      <c r="M101"/>
      <c r="N101"/>
      <c r="O101"/>
      <c r="P101"/>
      <c r="Q101"/>
      <c r="R101" s="58">
        <v>34</v>
      </c>
      <c r="S101" s="175">
        <f t="shared" si="16"/>
        <v>89.531548176979825</v>
      </c>
      <c r="T101" s="59">
        <f t="shared" si="19"/>
        <v>112.77626947921712</v>
      </c>
      <c r="U101" s="177">
        <f t="shared" si="20"/>
        <v>143.49571171859677</v>
      </c>
      <c r="V101" s="59">
        <f t="shared" si="21"/>
        <v>166.84140639566473</v>
      </c>
      <c r="AE101"/>
      <c r="AH101"/>
      <c r="AN101"/>
      <c r="AW101"/>
      <c r="AX101"/>
    </row>
    <row r="102" spans="2:50">
      <c r="B102" s="27">
        <f t="shared" si="17"/>
        <v>34.5</v>
      </c>
      <c r="C102" s="28">
        <f t="shared" si="11"/>
        <v>0.57499999999999996</v>
      </c>
      <c r="D102" s="45"/>
      <c r="E102" s="45">
        <f t="shared" si="18"/>
        <v>165.18851183116027</v>
      </c>
      <c r="F102" s="45">
        <f t="shared" si="12"/>
        <v>0</v>
      </c>
      <c r="G102" s="45">
        <f t="shared" si="13"/>
        <v>0</v>
      </c>
      <c r="H102" s="45">
        <f t="shared" si="14"/>
        <v>0</v>
      </c>
      <c r="I102" s="45">
        <f t="shared" si="15"/>
        <v>0</v>
      </c>
      <c r="J102" s="3"/>
      <c r="M102"/>
      <c r="N102"/>
      <c r="O102"/>
      <c r="P102"/>
      <c r="Q102"/>
      <c r="R102" s="58">
        <v>34.5</v>
      </c>
      <c r="S102" s="175">
        <f t="shared" si="16"/>
        <v>88.658797161359615</v>
      </c>
      <c r="T102" s="59">
        <f t="shared" si="19"/>
        <v>111.66877812559707</v>
      </c>
      <c r="U102" s="177">
        <f t="shared" si="20"/>
        <v>142.07825077989193</v>
      </c>
      <c r="V102" s="59">
        <f t="shared" si="21"/>
        <v>165.18851183116027</v>
      </c>
      <c r="AE102"/>
      <c r="AH102"/>
      <c r="AN102"/>
      <c r="AW102"/>
      <c r="AX102"/>
    </row>
    <row r="103" spans="2:50">
      <c r="B103" s="27">
        <f t="shared" si="17"/>
        <v>35</v>
      </c>
      <c r="C103" s="28">
        <f t="shared" si="11"/>
        <v>0.58333333333333337</v>
      </c>
      <c r="D103" s="45"/>
      <c r="E103" s="45">
        <f t="shared" si="18"/>
        <v>163.57542496791987</v>
      </c>
      <c r="F103" s="45">
        <f t="shared" si="12"/>
        <v>0</v>
      </c>
      <c r="G103" s="45">
        <f t="shared" si="13"/>
        <v>0</v>
      </c>
      <c r="H103" s="45">
        <f t="shared" si="14"/>
        <v>0</v>
      </c>
      <c r="I103" s="45">
        <f t="shared" si="15"/>
        <v>0</v>
      </c>
      <c r="J103" s="3"/>
      <c r="M103"/>
      <c r="N103"/>
      <c r="O103"/>
      <c r="P103"/>
      <c r="Q103"/>
      <c r="R103" s="58">
        <v>35</v>
      </c>
      <c r="S103" s="175">
        <f t="shared" si="16"/>
        <v>87.806929351444694</v>
      </c>
      <c r="T103" s="59">
        <f t="shared" si="19"/>
        <v>110.5878651869036</v>
      </c>
      <c r="U103" s="177">
        <f t="shared" si="20"/>
        <v>140.69488734542389</v>
      </c>
      <c r="V103" s="59">
        <f t="shared" si="21"/>
        <v>163.57542496791987</v>
      </c>
      <c r="AE103"/>
      <c r="AH103"/>
      <c r="AN103"/>
      <c r="AW103"/>
      <c r="AX103"/>
    </row>
    <row r="104" spans="2:50">
      <c r="B104" s="27">
        <f t="shared" si="17"/>
        <v>35.5</v>
      </c>
      <c r="C104" s="28">
        <f t="shared" si="11"/>
        <v>0.59166666666666667</v>
      </c>
      <c r="D104" s="45"/>
      <c r="E104" s="45">
        <f t="shared" si="18"/>
        <v>162.00063867912382</v>
      </c>
      <c r="F104" s="45">
        <f t="shared" si="12"/>
        <v>0</v>
      </c>
      <c r="G104" s="45">
        <f t="shared" si="13"/>
        <v>0</v>
      </c>
      <c r="H104" s="45">
        <f t="shared" si="14"/>
        <v>0</v>
      </c>
      <c r="I104" s="45">
        <f t="shared" si="15"/>
        <v>0</v>
      </c>
      <c r="J104" s="3"/>
      <c r="M104"/>
      <c r="N104"/>
      <c r="O104"/>
      <c r="P104"/>
      <c r="Q104"/>
      <c r="R104" s="58">
        <v>35.5</v>
      </c>
      <c r="S104" s="175">
        <f t="shared" si="16"/>
        <v>86.975157286385965</v>
      </c>
      <c r="T104" s="59">
        <f t="shared" si="19"/>
        <v>109.53252660779293</v>
      </c>
      <c r="U104" s="177">
        <f t="shared" si="20"/>
        <v>139.34433142178361</v>
      </c>
      <c r="V104" s="59">
        <f t="shared" si="21"/>
        <v>162.00063867912382</v>
      </c>
      <c r="AE104"/>
      <c r="AH104"/>
      <c r="AN104"/>
      <c r="AW104"/>
      <c r="AX104"/>
    </row>
    <row r="105" spans="2:50">
      <c r="B105" s="27">
        <f t="shared" si="17"/>
        <v>36</v>
      </c>
      <c r="C105" s="28">
        <f t="shared" si="11"/>
        <v>0.6</v>
      </c>
      <c r="D105" s="45"/>
      <c r="E105" s="45">
        <f t="shared" si="18"/>
        <v>160.46272308322958</v>
      </c>
      <c r="F105" s="45">
        <f t="shared" si="12"/>
        <v>0</v>
      </c>
      <c r="G105" s="45">
        <f t="shared" si="13"/>
        <v>0</v>
      </c>
      <c r="H105" s="45">
        <f t="shared" si="14"/>
        <v>0</v>
      </c>
      <c r="I105" s="45">
        <f t="shared" si="15"/>
        <v>0</v>
      </c>
      <c r="J105" s="3"/>
      <c r="M105"/>
      <c r="N105"/>
      <c r="O105"/>
      <c r="P105"/>
      <c r="Q105"/>
      <c r="R105" s="58">
        <v>36</v>
      </c>
      <c r="S105" s="175">
        <f t="shared" si="16"/>
        <v>86.162733747866554</v>
      </c>
      <c r="T105" s="59">
        <f t="shared" si="19"/>
        <v>108.50180971241612</v>
      </c>
      <c r="U105" s="177">
        <f t="shared" si="20"/>
        <v>138.02535909704315</v>
      </c>
      <c r="V105" s="59">
        <f t="shared" si="21"/>
        <v>160.46272308322958</v>
      </c>
      <c r="AE105"/>
      <c r="AH105"/>
      <c r="AN105"/>
      <c r="AW105"/>
      <c r="AX105"/>
    </row>
    <row r="106" spans="2:50">
      <c r="B106" s="27">
        <f t="shared" si="17"/>
        <v>36.5</v>
      </c>
      <c r="C106" s="28">
        <f t="shared" si="11"/>
        <v>0.60833333333333328</v>
      </c>
      <c r="D106" s="45"/>
      <c r="E106" s="45">
        <f t="shared" si="18"/>
        <v>158.96032057873103</v>
      </c>
      <c r="F106" s="45">
        <f t="shared" si="12"/>
        <v>0</v>
      </c>
      <c r="G106" s="45">
        <f t="shared" si="13"/>
        <v>0</v>
      </c>
      <c r="H106" s="45">
        <f t="shared" si="14"/>
        <v>0</v>
      </c>
      <c r="I106" s="45">
        <f t="shared" si="15"/>
        <v>0</v>
      </c>
      <c r="J106" s="3"/>
      <c r="M106"/>
      <c r="N106"/>
      <c r="O106"/>
      <c r="P106"/>
      <c r="Q106"/>
      <c r="R106" s="58">
        <v>36.5</v>
      </c>
      <c r="S106" s="175">
        <f t="shared" si="16"/>
        <v>85.368949179237134</v>
      </c>
      <c r="T106" s="59">
        <f t="shared" si="19"/>
        <v>107.4948099058974</v>
      </c>
      <c r="U106" s="177">
        <f t="shared" si="20"/>
        <v>136.73680829486776</v>
      </c>
      <c r="V106" s="59">
        <f t="shared" si="21"/>
        <v>158.96032057873103</v>
      </c>
      <c r="AE106"/>
      <c r="AH106"/>
      <c r="AN106"/>
      <c r="AW106"/>
      <c r="AX106"/>
    </row>
    <row r="107" spans="2:50">
      <c r="B107" s="27">
        <f t="shared" si="17"/>
        <v>37</v>
      </c>
      <c r="C107" s="28">
        <f t="shared" si="11"/>
        <v>0.6166666666666667</v>
      </c>
      <c r="D107" s="45"/>
      <c r="E107" s="45">
        <f t="shared" si="18"/>
        <v>157.49214126100406</v>
      </c>
      <c r="F107" s="45">
        <f t="shared" si="12"/>
        <v>0</v>
      </c>
      <c r="G107" s="45">
        <f t="shared" si="13"/>
        <v>0</v>
      </c>
      <c r="H107" s="45">
        <f t="shared" si="14"/>
        <v>0</v>
      </c>
      <c r="I107" s="45">
        <f t="shared" si="15"/>
        <v>0</v>
      </c>
      <c r="J107" s="3"/>
      <c r="M107"/>
      <c r="N107"/>
      <c r="O107"/>
      <c r="P107"/>
      <c r="Q107"/>
      <c r="R107" s="58">
        <v>37</v>
      </c>
      <c r="S107" s="175">
        <f t="shared" si="16"/>
        <v>84.593129302883881</v>
      </c>
      <c r="T107" s="59">
        <f t="shared" si="19"/>
        <v>106.51066762938262</v>
      </c>
      <c r="U107" s="177">
        <f t="shared" si="20"/>
        <v>135.47757485524633</v>
      </c>
      <c r="V107" s="59">
        <f t="shared" si="21"/>
        <v>157.49214126100406</v>
      </c>
      <c r="AE107"/>
      <c r="AH107"/>
      <c r="AN107"/>
      <c r="AW107"/>
      <c r="AX107"/>
    </row>
    <row r="108" spans="2:50">
      <c r="B108" s="27">
        <f t="shared" si="17"/>
        <v>37.5</v>
      </c>
      <c r="C108" s="28">
        <f t="shared" si="11"/>
        <v>0.625</v>
      </c>
      <c r="D108" s="45"/>
      <c r="E108" s="45">
        <f t="shared" si="18"/>
        <v>156.05695868711931</v>
      </c>
      <c r="F108" s="45">
        <f t="shared" si="12"/>
        <v>0</v>
      </c>
      <c r="G108" s="45">
        <f t="shared" si="13"/>
        <v>0</v>
      </c>
      <c r="H108" s="45">
        <f t="shared" si="14"/>
        <v>0</v>
      </c>
      <c r="I108" s="45">
        <f t="shared" si="15"/>
        <v>0</v>
      </c>
      <c r="J108" s="3"/>
      <c r="M108"/>
      <c r="N108"/>
      <c r="O108"/>
      <c r="P108"/>
      <c r="Q108"/>
      <c r="R108" s="58">
        <v>37.5</v>
      </c>
      <c r="S108" s="175">
        <f t="shared" si="16"/>
        <v>83.834632918157212</v>
      </c>
      <c r="T108" s="59">
        <f t="shared" si="19"/>
        <v>105.5485655460356</v>
      </c>
      <c r="U108" s="177">
        <f t="shared" si="20"/>
        <v>134.24660891268488</v>
      </c>
      <c r="V108" s="59">
        <f t="shared" si="21"/>
        <v>156.05695868711931</v>
      </c>
      <c r="AE108"/>
      <c r="AH108"/>
      <c r="AN108"/>
      <c r="AW108"/>
      <c r="AX108"/>
    </row>
    <row r="109" spans="2:50">
      <c r="B109" s="27">
        <f t="shared" si="17"/>
        <v>38</v>
      </c>
      <c r="C109" s="28">
        <f t="shared" si="11"/>
        <v>0.6333333333333333</v>
      </c>
      <c r="D109" s="45"/>
      <c r="E109" s="45">
        <f t="shared" si="18"/>
        <v>154.65360595796574</v>
      </c>
      <c r="F109" s="45">
        <f t="shared" si="12"/>
        <v>0</v>
      </c>
      <c r="G109" s="45">
        <f t="shared" si="13"/>
        <v>0</v>
      </c>
      <c r="H109" s="45">
        <f t="shared" si="14"/>
        <v>0</v>
      </c>
      <c r="I109" s="45">
        <f t="shared" si="15"/>
        <v>0</v>
      </c>
      <c r="J109" s="3"/>
      <c r="M109"/>
      <c r="N109"/>
      <c r="O109"/>
      <c r="P109"/>
      <c r="Q109"/>
      <c r="R109" s="58">
        <v>38</v>
      </c>
      <c r="S109" s="175">
        <f t="shared" si="16"/>
        <v>83.092849863977577</v>
      </c>
      <c r="T109" s="59">
        <f t="shared" si="19"/>
        <v>104.60772593765222</v>
      </c>
      <c r="U109" s="177">
        <f t="shared" si="20"/>
        <v>133.04291154566312</v>
      </c>
      <c r="V109" s="59">
        <f t="shared" si="21"/>
        <v>154.65360595796574</v>
      </c>
      <c r="AE109"/>
      <c r="AH109"/>
      <c r="AN109"/>
      <c r="AW109"/>
      <c r="AX109"/>
    </row>
    <row r="110" spans="2:50">
      <c r="B110" s="27">
        <f t="shared" si="17"/>
        <v>38.5</v>
      </c>
      <c r="C110" s="28">
        <f t="shared" si="11"/>
        <v>0.64166666666666672</v>
      </c>
      <c r="D110" s="45"/>
      <c r="E110" s="45">
        <f t="shared" si="18"/>
        <v>153.28097209008993</v>
      </c>
      <c r="F110" s="45">
        <f t="shared" si="12"/>
        <v>0</v>
      </c>
      <c r="G110" s="45">
        <f t="shared" si="13"/>
        <v>0</v>
      </c>
      <c r="H110" s="45">
        <f t="shared" si="14"/>
        <v>0</v>
      </c>
      <c r="I110" s="45">
        <f t="shared" si="15"/>
        <v>0</v>
      </c>
      <c r="J110" s="3"/>
      <c r="M110"/>
      <c r="N110"/>
      <c r="O110"/>
      <c r="P110"/>
      <c r="Q110"/>
      <c r="R110" s="58">
        <v>38.5</v>
      </c>
      <c r="S110" s="175">
        <f t="shared" si="16"/>
        <v>82.367199131820101</v>
      </c>
      <c r="T110" s="59">
        <f t="shared" si="19"/>
        <v>103.68740829359199</v>
      </c>
      <c r="U110" s="177">
        <f t="shared" si="20"/>
        <v>131.86553167376991</v>
      </c>
      <c r="V110" s="59">
        <f t="shared" si="21"/>
        <v>153.28097209008993</v>
      </c>
      <c r="AE110"/>
      <c r="AH110"/>
      <c r="AN110"/>
      <c r="AW110"/>
      <c r="AX110"/>
    </row>
    <row r="111" spans="2:50">
      <c r="B111" s="27">
        <f t="shared" si="17"/>
        <v>39</v>
      </c>
      <c r="C111" s="28">
        <f t="shared" si="11"/>
        <v>0.65</v>
      </c>
      <c r="D111" s="45"/>
      <c r="E111" s="45">
        <f t="shared" si="18"/>
        <v>151.93799865238108</v>
      </c>
      <c r="F111" s="45">
        <f t="shared" si="12"/>
        <v>0</v>
      </c>
      <c r="G111" s="45">
        <f t="shared" si="13"/>
        <v>0</v>
      </c>
      <c r="H111" s="45">
        <f t="shared" si="14"/>
        <v>0</v>
      </c>
      <c r="I111" s="45">
        <f t="shared" si="15"/>
        <v>0</v>
      </c>
      <c r="J111" s="3"/>
      <c r="M111"/>
      <c r="N111"/>
      <c r="O111"/>
      <c r="P111"/>
      <c r="Q111"/>
      <c r="R111" s="58">
        <v>39</v>
      </c>
      <c r="S111" s="175">
        <f t="shared" si="16"/>
        <v>81.657127116189216</v>
      </c>
      <c r="T111" s="59">
        <f t="shared" si="19"/>
        <v>102.78690707553147</v>
      </c>
      <c r="U111" s="177">
        <f t="shared" si="20"/>
        <v>130.71356318126206</v>
      </c>
      <c r="V111" s="59">
        <f t="shared" si="21"/>
        <v>151.93799865238108</v>
      </c>
      <c r="AE111"/>
      <c r="AH111"/>
      <c r="AN111"/>
      <c r="AW111"/>
      <c r="AX111"/>
    </row>
    <row r="112" spans="2:50">
      <c r="B112" s="27">
        <f t="shared" si="17"/>
        <v>39.5</v>
      </c>
      <c r="C112" s="28">
        <f t="shared" si="11"/>
        <v>0.65833333333333333</v>
      </c>
      <c r="D112" s="45"/>
      <c r="E112" s="45">
        <f t="shared" si="18"/>
        <v>150.62367664515367</v>
      </c>
      <c r="F112" s="45">
        <f t="shared" si="12"/>
        <v>0</v>
      </c>
      <c r="G112" s="45">
        <f t="shared" si="13"/>
        <v>0</v>
      </c>
      <c r="H112" s="45">
        <f t="shared" si="14"/>
        <v>0</v>
      </c>
      <c r="I112" s="45">
        <f t="shared" si="15"/>
        <v>0</v>
      </c>
      <c r="J112" s="3"/>
      <c r="M112"/>
      <c r="N112"/>
      <c r="O112"/>
      <c r="P112"/>
      <c r="Q112"/>
      <c r="R112" s="58">
        <v>39.5</v>
      </c>
      <c r="S112" s="175">
        <f t="shared" si="16"/>
        <v>80.962105990948146</v>
      </c>
      <c r="T112" s="59">
        <f t="shared" si="19"/>
        <v>101.90554964315116</v>
      </c>
      <c r="U112" s="177">
        <f t="shared" si="20"/>
        <v>129.58614224786206</v>
      </c>
      <c r="V112" s="59">
        <f t="shared" si="21"/>
        <v>150.62367664515367</v>
      </c>
      <c r="AE112"/>
      <c r="AH112"/>
      <c r="AN112"/>
      <c r="AW112"/>
      <c r="AX112"/>
    </row>
    <row r="113" spans="2:50">
      <c r="B113" s="27">
        <f t="shared" si="17"/>
        <v>40</v>
      </c>
      <c r="C113" s="28">
        <f t="shared" si="11"/>
        <v>0.66666666666666663</v>
      </c>
      <c r="D113" s="45"/>
      <c r="E113" s="45">
        <f t="shared" si="18"/>
        <v>149.33704360134189</v>
      </c>
      <c r="F113" s="45">
        <f t="shared" si="12"/>
        <v>0</v>
      </c>
      <c r="G113" s="45">
        <f t="shared" si="13"/>
        <v>0</v>
      </c>
      <c r="H113" s="45">
        <f t="shared" si="14"/>
        <v>0</v>
      </c>
      <c r="I113" s="45">
        <f t="shared" si="15"/>
        <v>0</v>
      </c>
      <c r="J113" s="3"/>
      <c r="M113"/>
      <c r="N113"/>
      <c r="O113"/>
      <c r="P113"/>
      <c r="Q113"/>
      <c r="R113" s="58">
        <v>40</v>
      </c>
      <c r="S113" s="175">
        <f t="shared" si="16"/>
        <v>80.281632200987701</v>
      </c>
      <c r="T113" s="59">
        <f t="shared" si="19"/>
        <v>101.04269432729758</v>
      </c>
      <c r="U113" s="177">
        <f t="shared" si="20"/>
        <v>128.48244486945379</v>
      </c>
      <c r="V113" s="59">
        <f t="shared" si="21"/>
        <v>149.33704360134189</v>
      </c>
      <c r="AE113"/>
      <c r="AH113"/>
      <c r="AN113"/>
      <c r="AW113"/>
      <c r="AX113"/>
    </row>
    <row r="114" spans="2:50">
      <c r="B114" s="27">
        <f t="shared" si="17"/>
        <v>40.5</v>
      </c>
      <c r="C114" s="28">
        <f t="shared" si="11"/>
        <v>0.67500000000000004</v>
      </c>
      <c r="D114" s="45"/>
      <c r="E114" s="45">
        <f t="shared" si="18"/>
        <v>148.07718089144481</v>
      </c>
      <c r="F114" s="45">
        <f t="shared" si="12"/>
        <v>0</v>
      </c>
      <c r="G114" s="45">
        <f t="shared" si="13"/>
        <v>0</v>
      </c>
      <c r="H114" s="45">
        <f t="shared" si="14"/>
        <v>0</v>
      </c>
      <c r="I114" s="45">
        <f t="shared" si="15"/>
        <v>0</v>
      </c>
      <c r="J114" s="3"/>
      <c r="M114"/>
      <c r="N114"/>
      <c r="O114"/>
      <c r="P114"/>
      <c r="Q114"/>
      <c r="R114" s="58">
        <v>40.5</v>
      </c>
      <c r="S114" s="175">
        <f t="shared" si="16"/>
        <v>79.615225059714092</v>
      </c>
      <c r="T114" s="59">
        <f t="shared" si="19"/>
        <v>100.19772863844139</v>
      </c>
      <c r="U114" s="177">
        <f t="shared" si="20"/>
        <v>127.4016845529853</v>
      </c>
      <c r="V114" s="59">
        <f t="shared" si="21"/>
        <v>148.07718089144481</v>
      </c>
      <c r="AE114"/>
      <c r="AH114"/>
      <c r="AN114"/>
      <c r="AW114"/>
      <c r="AX114"/>
    </row>
    <row r="115" spans="2:50">
      <c r="B115" s="27">
        <f t="shared" si="17"/>
        <v>41</v>
      </c>
      <c r="C115" s="28">
        <f t="shared" si="11"/>
        <v>0.68333333333333335</v>
      </c>
      <c r="D115" s="45"/>
      <c r="E115" s="45">
        <f t="shared" si="18"/>
        <v>146.84321121558781</v>
      </c>
      <c r="F115" s="45">
        <f t="shared" si="12"/>
        <v>0</v>
      </c>
      <c r="G115" s="45">
        <f t="shared" si="13"/>
        <v>0</v>
      </c>
      <c r="H115" s="45">
        <f t="shared" si="14"/>
        <v>0</v>
      </c>
      <c r="I115" s="45">
        <f t="shared" si="15"/>
        <v>0</v>
      </c>
      <c r="J115" s="3"/>
      <c r="M115"/>
      <c r="N115"/>
      <c r="O115"/>
      <c r="P115"/>
      <c r="Q115"/>
      <c r="R115" s="58">
        <v>41</v>
      </c>
      <c r="S115" s="175">
        <f t="shared" si="16"/>
        <v>78.962425443730524</v>
      </c>
      <c r="T115" s="59">
        <f t="shared" si="19"/>
        <v>99.370067599393749</v>
      </c>
      <c r="U115" s="177">
        <f t="shared" si="20"/>
        <v>126.34311017135781</v>
      </c>
      <c r="V115" s="59">
        <f t="shared" si="21"/>
        <v>146.84321121558781</v>
      </c>
      <c r="AE115"/>
      <c r="AH115"/>
      <c r="AN115"/>
      <c r="AW115"/>
      <c r="AX115"/>
    </row>
    <row r="116" spans="2:50">
      <c r="B116" s="27">
        <f t="shared" si="17"/>
        <v>41.5</v>
      </c>
      <c r="C116" s="28">
        <f t="shared" si="11"/>
        <v>0.69166666666666665</v>
      </c>
      <c r="D116" s="45"/>
      <c r="E116" s="45">
        <f t="shared" si="18"/>
        <v>145.63429626760575</v>
      </c>
      <c r="F116" s="45">
        <f t="shared" si="12"/>
        <v>0</v>
      </c>
      <c r="G116" s="45">
        <f t="shared" si="13"/>
        <v>0</v>
      </c>
      <c r="H116" s="45">
        <f t="shared" si="14"/>
        <v>0</v>
      </c>
      <c r="I116" s="45">
        <f t="shared" si="15"/>
        <v>0</v>
      </c>
      <c r="J116" s="3"/>
      <c r="M116"/>
      <c r="N116"/>
      <c r="O116"/>
      <c r="P116"/>
      <c r="Q116"/>
      <c r="R116" s="58">
        <v>41.5</v>
      </c>
      <c r="S116" s="175">
        <f t="shared" si="16"/>
        <v>78.322794576884732</v>
      </c>
      <c r="T116" s="59">
        <f t="shared" si="19"/>
        <v>98.559152192267561</v>
      </c>
      <c r="U116" s="177">
        <f t="shared" si="20"/>
        <v>125.30600396540062</v>
      </c>
      <c r="V116" s="59">
        <f t="shared" si="21"/>
        <v>145.63429626760575</v>
      </c>
      <c r="AE116"/>
      <c r="AH116"/>
      <c r="AN116"/>
      <c r="AW116"/>
      <c r="AX116"/>
    </row>
    <row r="117" spans="2:50">
      <c r="B117" s="27">
        <f t="shared" si="17"/>
        <v>42</v>
      </c>
      <c r="C117" s="28">
        <f t="shared" si="11"/>
        <v>0.7</v>
      </c>
      <c r="D117" s="45"/>
      <c r="E117" s="45">
        <f t="shared" si="18"/>
        <v>144.44963455743763</v>
      </c>
      <c r="F117" s="45">
        <f t="shared" si="12"/>
        <v>0</v>
      </c>
      <c r="G117" s="45">
        <f t="shared" si="13"/>
        <v>0</v>
      </c>
      <c r="H117" s="45">
        <f t="shared" si="14"/>
        <v>0</v>
      </c>
      <c r="I117" s="45">
        <f t="shared" si="15"/>
        <v>0</v>
      </c>
      <c r="J117" s="3"/>
      <c r="M117"/>
      <c r="N117"/>
      <c r="O117"/>
      <c r="P117"/>
      <c r="Q117"/>
      <c r="R117" s="58">
        <v>42</v>
      </c>
      <c r="S117" s="175">
        <f t="shared" si="16"/>
        <v>77.695912896570746</v>
      </c>
      <c r="T117" s="59">
        <f t="shared" si="19"/>
        <v>97.764447910584366</v>
      </c>
      <c r="U117" s="177">
        <f t="shared" si="20"/>
        <v>124.28967968121106</v>
      </c>
      <c r="V117" s="59">
        <f t="shared" si="21"/>
        <v>144.44963455743763</v>
      </c>
      <c r="AE117"/>
      <c r="AH117"/>
      <c r="AN117"/>
      <c r="AW117"/>
      <c r="AX117"/>
    </row>
    <row r="118" spans="2:50">
      <c r="B118" s="27">
        <f t="shared" si="17"/>
        <v>42.5</v>
      </c>
      <c r="C118" s="28">
        <f t="shared" si="11"/>
        <v>0.70833333333333337</v>
      </c>
      <c r="D118" s="45"/>
      <c r="E118" s="45">
        <f t="shared" si="18"/>
        <v>143.28845937936541</v>
      </c>
      <c r="F118" s="45">
        <f t="shared" si="12"/>
        <v>0</v>
      </c>
      <c r="G118" s="45">
        <f t="shared" si="13"/>
        <v>0</v>
      </c>
      <c r="H118" s="45">
        <f t="shared" si="14"/>
        <v>0</v>
      </c>
      <c r="I118" s="45">
        <f t="shared" si="15"/>
        <v>0</v>
      </c>
      <c r="J118" s="3"/>
      <c r="M118"/>
      <c r="N118"/>
      <c r="O118"/>
      <c r="P118"/>
      <c r="Q118"/>
      <c r="R118" s="58">
        <v>42.5</v>
      </c>
      <c r="S118" s="175">
        <f t="shared" si="16"/>
        <v>77.081378995817332</v>
      </c>
      <c r="T118" s="59">
        <f t="shared" si="19"/>
        <v>96.985443408254511</v>
      </c>
      <c r="U118" s="177">
        <f t="shared" si="20"/>
        <v>123.29348083220337</v>
      </c>
      <c r="V118" s="59">
        <f t="shared" si="21"/>
        <v>143.28845937936541</v>
      </c>
      <c r="AE118"/>
      <c r="AH118"/>
      <c r="AN118"/>
      <c r="AW118"/>
      <c r="AX118"/>
    </row>
    <row r="119" spans="2:50">
      <c r="B119" s="27">
        <f t="shared" si="17"/>
        <v>43</v>
      </c>
      <c r="C119" s="28">
        <f t="shared" si="11"/>
        <v>0.71666666666666667</v>
      </c>
      <c r="D119" s="45"/>
      <c r="E119" s="45">
        <f t="shared" si="18"/>
        <v>142.15003691474155</v>
      </c>
      <c r="F119" s="45">
        <f t="shared" si="12"/>
        <v>0</v>
      </c>
      <c r="G119" s="45">
        <f t="shared" si="13"/>
        <v>0</v>
      </c>
      <c r="H119" s="45">
        <f t="shared" si="14"/>
        <v>0</v>
      </c>
      <c r="I119" s="45">
        <f t="shared" si="15"/>
        <v>0</v>
      </c>
      <c r="J119" s="3"/>
      <c r="M119"/>
      <c r="N119"/>
      <c r="O119"/>
      <c r="P119"/>
      <c r="Q119"/>
      <c r="R119" s="58">
        <v>43</v>
      </c>
      <c r="S119" s="175">
        <f t="shared" si="16"/>
        <v>76.478808635272244</v>
      </c>
      <c r="T119" s="59">
        <f t="shared" si="19"/>
        <v>96.221649237894525</v>
      </c>
      <c r="U119" s="177">
        <f t="shared" si="20"/>
        <v>122.31677907615841</v>
      </c>
      <c r="V119" s="59">
        <f t="shared" si="21"/>
        <v>142.15003691474155</v>
      </c>
      <c r="AE119"/>
      <c r="AH119"/>
      <c r="AN119"/>
      <c r="AW119"/>
      <c r="AX119"/>
    </row>
    <row r="120" spans="2:50">
      <c r="B120" s="27">
        <f t="shared" si="17"/>
        <v>43.5</v>
      </c>
      <c r="C120" s="28">
        <f t="shared" si="11"/>
        <v>0.72499999999999998</v>
      </c>
      <c r="D120" s="45"/>
      <c r="E120" s="45">
        <f t="shared" si="18"/>
        <v>141.03366445885899</v>
      </c>
      <c r="F120" s="45">
        <f t="shared" si="12"/>
        <v>0</v>
      </c>
      <c r="G120" s="45">
        <f t="shared" si="13"/>
        <v>0</v>
      </c>
      <c r="H120" s="45">
        <f t="shared" si="14"/>
        <v>0</v>
      </c>
      <c r="I120" s="45">
        <f t="shared" si="15"/>
        <v>0</v>
      </c>
      <c r="J120" s="3"/>
      <c r="M120"/>
      <c r="N120"/>
      <c r="O120"/>
      <c r="P120"/>
      <c r="Q120"/>
      <c r="R120" s="58">
        <v>43.5</v>
      </c>
      <c r="S120" s="175">
        <f t="shared" si="16"/>
        <v>75.887833819713208</v>
      </c>
      <c r="T120" s="59">
        <f t="shared" si="19"/>
        <v>95.472596671614284</v>
      </c>
      <c r="U120" s="177">
        <f t="shared" si="20"/>
        <v>121.35897269843053</v>
      </c>
      <c r="V120" s="59">
        <f t="shared" si="21"/>
        <v>141.03366445885899</v>
      </c>
      <c r="AE120"/>
      <c r="AH120"/>
      <c r="AN120"/>
      <c r="AW120"/>
      <c r="AX120"/>
    </row>
    <row r="121" spans="2:50">
      <c r="B121" s="27">
        <f t="shared" si="17"/>
        <v>44</v>
      </c>
      <c r="C121" s="28">
        <f t="shared" si="11"/>
        <v>0.73333333333333328</v>
      </c>
      <c r="D121" s="45"/>
      <c r="E121" s="45">
        <f t="shared" si="18"/>
        <v>139.93866876251789</v>
      </c>
      <c r="F121" s="45">
        <f t="shared" si="12"/>
        <v>0</v>
      </c>
      <c r="G121" s="45">
        <f t="shared" si="13"/>
        <v>0</v>
      </c>
      <c r="H121" s="45">
        <f t="shared" si="14"/>
        <v>0</v>
      </c>
      <c r="I121" s="45">
        <f t="shared" si="15"/>
        <v>0</v>
      </c>
      <c r="J121" s="3"/>
      <c r="M121"/>
      <c r="N121"/>
      <c r="O121"/>
      <c r="P121"/>
      <c r="Q121"/>
      <c r="R121" s="58">
        <v>44</v>
      </c>
      <c r="S121" s="175">
        <f t="shared" si="16"/>
        <v>75.308101934184094</v>
      </c>
      <c r="T121" s="59">
        <f t="shared" si="19"/>
        <v>94.737836598005373</v>
      </c>
      <c r="U121" s="177">
        <f t="shared" si="20"/>
        <v>120.41948519323651</v>
      </c>
      <c r="V121" s="59">
        <f t="shared" si="21"/>
        <v>139.93866876251789</v>
      </c>
      <c r="AE121"/>
      <c r="AH121"/>
      <c r="AN121"/>
      <c r="AW121"/>
      <c r="AX121"/>
    </row>
    <row r="122" spans="2:50">
      <c r="B122" s="27">
        <f t="shared" si="17"/>
        <v>44.5</v>
      </c>
      <c r="C122" s="28">
        <f t="shared" si="11"/>
        <v>0.7416666666666667</v>
      </c>
      <c r="D122" s="45"/>
      <c r="E122" s="45">
        <f t="shared" si="18"/>
        <v>138.86440447966413</v>
      </c>
      <c r="F122" s="45">
        <f t="shared" si="12"/>
        <v>0</v>
      </c>
      <c r="G122" s="45">
        <f t="shared" si="13"/>
        <v>0</v>
      </c>
      <c r="H122" s="45">
        <f t="shared" si="14"/>
        <v>0</v>
      </c>
      <c r="I122" s="45">
        <f t="shared" si="15"/>
        <v>0</v>
      </c>
      <c r="J122" s="3"/>
      <c r="M122"/>
      <c r="N122"/>
      <c r="O122"/>
      <c r="P122"/>
      <c r="Q122"/>
      <c r="R122" s="58">
        <v>44.5</v>
      </c>
      <c r="S122" s="175">
        <f t="shared" si="16"/>
        <v>74.739274935278999</v>
      </c>
      <c r="T122" s="59">
        <f t="shared" si="19"/>
        <v>94.01693848960447</v>
      </c>
      <c r="U122" s="177">
        <f t="shared" si="20"/>
        <v>119.49776393565257</v>
      </c>
      <c r="V122" s="59">
        <f t="shared" si="21"/>
        <v>138.86440447966413</v>
      </c>
      <c r="AE122"/>
      <c r="AH122"/>
      <c r="AN122"/>
      <c r="AW122"/>
      <c r="AX122"/>
    </row>
    <row r="123" spans="2:50">
      <c r="B123" s="27">
        <f t="shared" si="17"/>
        <v>45</v>
      </c>
      <c r="C123" s="28">
        <f t="shared" si="11"/>
        <v>0.75</v>
      </c>
      <c r="D123" s="45"/>
      <c r="E123" s="45">
        <f t="shared" si="18"/>
        <v>137.81025271320863</v>
      </c>
      <c r="F123" s="45">
        <f t="shared" si="12"/>
        <v>0</v>
      </c>
      <c r="G123" s="45">
        <f t="shared" si="13"/>
        <v>0</v>
      </c>
      <c r="H123" s="45">
        <f t="shared" si="14"/>
        <v>0</v>
      </c>
      <c r="I123" s="45">
        <f t="shared" si="15"/>
        <v>0</v>
      </c>
      <c r="J123" s="3"/>
      <c r="M123"/>
      <c r="N123"/>
      <c r="O123"/>
      <c r="P123"/>
      <c r="Q123"/>
      <c r="R123" s="58">
        <v>45</v>
      </c>
      <c r="S123" s="175">
        <f t="shared" si="16"/>
        <v>74.181028593479184</v>
      </c>
      <c r="T123" s="59">
        <f t="shared" si="19"/>
        <v>93.309489435594188</v>
      </c>
      <c r="U123" s="177">
        <f t="shared" si="20"/>
        <v>118.59327893757415</v>
      </c>
      <c r="V123" s="59">
        <f t="shared" si="21"/>
        <v>137.81025271320863</v>
      </c>
      <c r="AE123"/>
      <c r="AH123"/>
      <c r="AN123"/>
      <c r="AW123"/>
      <c r="AX123"/>
    </row>
    <row r="124" spans="2:50">
      <c r="B124" s="27">
        <f t="shared" si="17"/>
        <v>45.5</v>
      </c>
      <c r="C124" s="28">
        <f t="shared" si="11"/>
        <v>0.7583333333333333</v>
      </c>
      <c r="D124" s="45"/>
      <c r="E124" s="45">
        <f t="shared" si="18"/>
        <v>136.77561965180615</v>
      </c>
      <c r="F124" s="45">
        <f t="shared" si="12"/>
        <v>0</v>
      </c>
      <c r="G124" s="45">
        <f t="shared" si="13"/>
        <v>0</v>
      </c>
      <c r="H124" s="45">
        <f t="shared" si="14"/>
        <v>0</v>
      </c>
      <c r="I124" s="45">
        <f t="shared" si="15"/>
        <v>0</v>
      </c>
      <c r="J124" s="3"/>
      <c r="M124"/>
      <c r="N124"/>
      <c r="O124"/>
      <c r="P124"/>
      <c r="Q124"/>
      <c r="R124" s="58">
        <v>45.5</v>
      </c>
      <c r="S124" s="175">
        <f t="shared" si="16"/>
        <v>73.633051782792748</v>
      </c>
      <c r="T124" s="59">
        <f t="shared" si="19"/>
        <v>92.615093234946784</v>
      </c>
      <c r="U124" s="177">
        <f t="shared" si="20"/>
        <v>117.70552168146357</v>
      </c>
      <c r="V124" s="59">
        <f t="shared" si="21"/>
        <v>136.77561965180615</v>
      </c>
      <c r="AE124"/>
      <c r="AH124"/>
      <c r="AN124"/>
      <c r="AW124"/>
      <c r="AX124"/>
    </row>
    <row r="125" spans="2:50">
      <c r="B125" s="27">
        <f t="shared" si="17"/>
        <v>46</v>
      </c>
      <c r="C125" s="28">
        <f t="shared" si="11"/>
        <v>0.76666666666666672</v>
      </c>
      <c r="D125" s="45"/>
      <c r="E125" s="45">
        <f t="shared" si="18"/>
        <v>135.75993529097542</v>
      </c>
      <c r="F125" s="45">
        <f t="shared" si="12"/>
        <v>0</v>
      </c>
      <c r="G125" s="45">
        <f t="shared" si="13"/>
        <v>0</v>
      </c>
      <c r="H125" s="45">
        <f t="shared" si="14"/>
        <v>0</v>
      </c>
      <c r="I125" s="45">
        <f t="shared" si="15"/>
        <v>0</v>
      </c>
      <c r="J125" s="3"/>
      <c r="M125"/>
      <c r="N125"/>
      <c r="O125"/>
      <c r="P125"/>
      <c r="Q125"/>
      <c r="R125" s="58">
        <v>46</v>
      </c>
      <c r="S125" s="175">
        <f t="shared" si="16"/>
        <v>73.095045814261624</v>
      </c>
      <c r="T125" s="59">
        <f t="shared" si="19"/>
        <v>91.933369545616856</v>
      </c>
      <c r="U125" s="177">
        <f t="shared" si="20"/>
        <v>116.83400402622968</v>
      </c>
      <c r="V125" s="59">
        <f t="shared" si="21"/>
        <v>135.75993529097542</v>
      </c>
      <c r="AE125"/>
      <c r="AH125"/>
      <c r="AN125"/>
      <c r="AW125"/>
      <c r="AX125"/>
    </row>
    <row r="126" spans="2:50">
      <c r="B126" s="27">
        <f t="shared" si="17"/>
        <v>46.5</v>
      </c>
      <c r="C126" s="28">
        <f t="shared" si="11"/>
        <v>0.77500000000000002</v>
      </c>
      <c r="D126" s="45"/>
      <c r="E126" s="45">
        <f t="shared" si="18"/>
        <v>134.76265223249038</v>
      </c>
      <c r="F126" s="45">
        <f t="shared" si="12"/>
        <v>0</v>
      </c>
      <c r="G126" s="45">
        <f t="shared" si="13"/>
        <v>0</v>
      </c>
      <c r="H126" s="45">
        <f t="shared" si="14"/>
        <v>0</v>
      </c>
      <c r="I126" s="45">
        <f t="shared" si="15"/>
        <v>0</v>
      </c>
      <c r="J126" s="3"/>
      <c r="M126"/>
      <c r="N126"/>
      <c r="O126"/>
      <c r="P126"/>
      <c r="Q126"/>
      <c r="R126" s="58">
        <v>46.5</v>
      </c>
      <c r="S126" s="175">
        <f t="shared" si="16"/>
        <v>72.56672381018295</v>
      </c>
      <c r="T126" s="59">
        <f t="shared" si="19"/>
        <v>91.263953085752718</v>
      </c>
      <c r="U126" s="177">
        <f t="shared" si="20"/>
        <v>115.97825718004584</v>
      </c>
      <c r="V126" s="59">
        <f t="shared" si="21"/>
        <v>134.76265223249038</v>
      </c>
      <c r="AE126"/>
      <c r="AH126"/>
      <c r="AN126"/>
      <c r="AW126"/>
      <c r="AX126"/>
    </row>
    <row r="127" spans="2:50">
      <c r="B127" s="27">
        <f t="shared" si="17"/>
        <v>47</v>
      </c>
      <c r="C127" s="28">
        <f t="shared" si="11"/>
        <v>0.78333333333333333</v>
      </c>
      <c r="D127" s="45"/>
      <c r="E127" s="45">
        <f t="shared" si="18"/>
        <v>133.78324455646836</v>
      </c>
      <c r="F127" s="45">
        <f t="shared" si="12"/>
        <v>0</v>
      </c>
      <c r="G127" s="45">
        <f t="shared" si="13"/>
        <v>0</v>
      </c>
      <c r="H127" s="45">
        <f t="shared" si="14"/>
        <v>0</v>
      </c>
      <c r="I127" s="45">
        <f t="shared" si="15"/>
        <v>0</v>
      </c>
      <c r="J127" s="3"/>
      <c r="M127"/>
      <c r="N127"/>
      <c r="O127"/>
      <c r="P127"/>
      <c r="Q127"/>
      <c r="R127" s="58">
        <v>47</v>
      </c>
      <c r="S127" s="175">
        <f t="shared" si="16"/>
        <v>72.047810116150828</v>
      </c>
      <c r="T127" s="59">
        <f t="shared" si="19"/>
        <v>90.606492883225044</v>
      </c>
      <c r="U127" s="177">
        <f t="shared" si="20"/>
        <v>115.13783073534466</v>
      </c>
      <c r="V127" s="59">
        <f t="shared" si="21"/>
        <v>133.78324455646836</v>
      </c>
      <c r="AE127"/>
      <c r="AH127"/>
      <c r="AN127"/>
      <c r="AW127"/>
      <c r="AX127"/>
    </row>
    <row r="128" spans="2:50">
      <c r="B128" s="27">
        <f t="shared" si="17"/>
        <v>47.5</v>
      </c>
      <c r="C128" s="28">
        <f t="shared" si="11"/>
        <v>0.79166666666666663</v>
      </c>
      <c r="D128" s="45"/>
      <c r="E128" s="45">
        <f t="shared" si="18"/>
        <v>132.82120676103438</v>
      </c>
      <c r="F128" s="45">
        <f t="shared" si="12"/>
        <v>0</v>
      </c>
      <c r="G128" s="45">
        <f t="shared" si="13"/>
        <v>0</v>
      </c>
      <c r="H128" s="45">
        <f t="shared" si="14"/>
        <v>0</v>
      </c>
      <c r="I128" s="45">
        <f t="shared" si="15"/>
        <v>0</v>
      </c>
      <c r="J128" s="3"/>
      <c r="M128"/>
      <c r="N128"/>
      <c r="O128"/>
      <c r="P128"/>
      <c r="Q128"/>
      <c r="R128" s="58">
        <v>47.5</v>
      </c>
      <c r="S128" s="175">
        <f t="shared" si="16"/>
        <v>71.538039748257361</v>
      </c>
      <c r="T128" s="59">
        <f t="shared" si="19"/>
        <v>89.960651570071732</v>
      </c>
      <c r="U128" s="177">
        <f t="shared" si="20"/>
        <v>114.31229176160741</v>
      </c>
      <c r="V128" s="59">
        <f t="shared" si="21"/>
        <v>132.82120676103438</v>
      </c>
      <c r="AE128"/>
      <c r="AH128"/>
      <c r="AN128"/>
      <c r="AW128"/>
      <c r="AX128"/>
    </row>
    <row r="129" spans="2:50">
      <c r="B129" s="27">
        <f t="shared" si="17"/>
        <v>48</v>
      </c>
      <c r="C129" s="28">
        <f t="shared" si="11"/>
        <v>0.8</v>
      </c>
      <c r="D129" s="45"/>
      <c r="E129" s="45">
        <f t="shared" si="18"/>
        <v>131.87605276484879</v>
      </c>
      <c r="F129" s="45">
        <f t="shared" si="12"/>
        <v>0</v>
      </c>
      <c r="G129" s="45">
        <f t="shared" si="13"/>
        <v>0</v>
      </c>
      <c r="H129" s="45">
        <f t="shared" si="14"/>
        <v>0</v>
      </c>
      <c r="I129" s="45">
        <f t="shared" si="15"/>
        <v>0</v>
      </c>
      <c r="J129" s="3"/>
      <c r="M129"/>
      <c r="N129"/>
      <c r="O129"/>
      <c r="P129"/>
      <c r="Q129"/>
      <c r="R129" s="58">
        <v>48</v>
      </c>
      <c r="S129" s="175">
        <f t="shared" si="16"/>
        <v>71.037157873006109</v>
      </c>
      <c r="T129" s="59">
        <f t="shared" si="19"/>
        <v>89.326104718730321</v>
      </c>
      <c r="U129" s="177">
        <f t="shared" si="20"/>
        <v>113.50122395192111</v>
      </c>
      <c r="V129" s="59">
        <f t="shared" si="21"/>
        <v>131.87605276484879</v>
      </c>
      <c r="AE129"/>
      <c r="AH129"/>
      <c r="AN129"/>
      <c r="AW129"/>
      <c r="AX129"/>
    </row>
    <row r="130" spans="2:50">
      <c r="B130" s="27">
        <f t="shared" si="17"/>
        <v>48.5</v>
      </c>
      <c r="C130" s="28">
        <f t="shared" si="11"/>
        <v>0.80833333333333335</v>
      </c>
      <c r="D130" s="45"/>
      <c r="E130" s="45">
        <f t="shared" si="18"/>
        <v>130.94731496816186</v>
      </c>
      <c r="F130" s="45">
        <f t="shared" si="12"/>
        <v>0</v>
      </c>
      <c r="G130" s="45">
        <f t="shared" si="13"/>
        <v>0</v>
      </c>
      <c r="H130" s="45">
        <f t="shared" si="14"/>
        <v>0</v>
      </c>
      <c r="I130" s="45">
        <f t="shared" si="15"/>
        <v>0</v>
      </c>
      <c r="J130" s="3"/>
      <c r="M130"/>
      <c r="N130"/>
      <c r="O130"/>
      <c r="P130"/>
      <c r="Q130"/>
      <c r="R130" s="58">
        <v>48.5</v>
      </c>
      <c r="S130" s="175">
        <f t="shared" si="16"/>
        <v>70.544919317684062</v>
      </c>
      <c r="T130" s="59">
        <f t="shared" si="19"/>
        <v>88.70254021717659</v>
      </c>
      <c r="U130" s="177">
        <f t="shared" si="20"/>
        <v>112.70422681959425</v>
      </c>
      <c r="V130" s="59">
        <f t="shared" si="21"/>
        <v>130.94731496816186</v>
      </c>
      <c r="AE130"/>
      <c r="AH130"/>
      <c r="AN130"/>
      <c r="AW130"/>
      <c r="AX130"/>
    </row>
    <row r="131" spans="2:50">
      <c r="B131" s="27">
        <f t="shared" si="17"/>
        <v>49</v>
      </c>
      <c r="C131" s="28">
        <f t="shared" si="11"/>
        <v>0.81666666666666665</v>
      </c>
      <c r="D131" s="45"/>
      <c r="E131" s="45">
        <f t="shared" si="18"/>
        <v>130.03454336839698</v>
      </c>
      <c r="F131" s="45">
        <f t="shared" si="12"/>
        <v>0</v>
      </c>
      <c r="G131" s="45">
        <f t="shared" si="13"/>
        <v>0</v>
      </c>
      <c r="H131" s="45">
        <f t="shared" si="14"/>
        <v>0</v>
      </c>
      <c r="I131" s="45">
        <f t="shared" si="15"/>
        <v>0</v>
      </c>
      <c r="J131" s="3"/>
      <c r="M131"/>
      <c r="N131"/>
      <c r="O131"/>
      <c r="P131"/>
      <c r="Q131"/>
      <c r="R131" s="58">
        <v>49</v>
      </c>
      <c r="S131" s="175">
        <f t="shared" si="16"/>
        <v>70.06108810911519</v>
      </c>
      <c r="T131" s="59">
        <f t="shared" si="19"/>
        <v>88.089657680314573</v>
      </c>
      <c r="U131" s="177">
        <f t="shared" si="20"/>
        <v>111.92091494141232</v>
      </c>
      <c r="V131" s="59">
        <f t="shared" si="21"/>
        <v>130.03454336839698</v>
      </c>
      <c r="AE131"/>
      <c r="AH131"/>
      <c r="AN131"/>
      <c r="AW131"/>
      <c r="AX131"/>
    </row>
    <row r="132" spans="2:50">
      <c r="B132" s="27">
        <f t="shared" si="17"/>
        <v>49.5</v>
      </c>
      <c r="C132" s="28">
        <f t="shared" si="11"/>
        <v>0.82499999999999996</v>
      </c>
      <c r="D132" s="45"/>
      <c r="E132" s="45">
        <f t="shared" si="18"/>
        <v>129.13730472657682</v>
      </c>
      <c r="F132" s="45">
        <f t="shared" si="12"/>
        <v>0</v>
      </c>
      <c r="G132" s="45">
        <f t="shared" si="13"/>
        <v>0</v>
      </c>
      <c r="H132" s="45">
        <f t="shared" si="14"/>
        <v>0</v>
      </c>
      <c r="I132" s="45">
        <f t="shared" si="15"/>
        <v>0</v>
      </c>
      <c r="J132" s="3"/>
      <c r="M132"/>
      <c r="N132"/>
      <c r="O132"/>
      <c r="P132"/>
      <c r="Q132"/>
      <c r="R132" s="58">
        <v>49.5</v>
      </c>
      <c r="S132" s="175">
        <f t="shared" si="16"/>
        <v>69.585437038880031</v>
      </c>
      <c r="T132" s="59">
        <f t="shared" si="19"/>
        <v>87.487167895170018</v>
      </c>
      <c r="U132" s="177">
        <f t="shared" si="20"/>
        <v>111.15091724438234</v>
      </c>
      <c r="V132" s="59">
        <f t="shared" si="21"/>
        <v>129.13730472657682</v>
      </c>
      <c r="AE132"/>
      <c r="AH132"/>
      <c r="AN132"/>
      <c r="AW132"/>
      <c r="AX132"/>
    </row>
    <row r="133" spans="2:50">
      <c r="B133" s="27">
        <f t="shared" si="17"/>
        <v>50</v>
      </c>
      <c r="C133" s="28">
        <f t="shared" si="11"/>
        <v>0.83333333333333337</v>
      </c>
      <c r="D133" s="45"/>
      <c r="E133" s="45">
        <f t="shared" si="18"/>
        <v>128.25518178119015</v>
      </c>
      <c r="F133" s="45">
        <f t="shared" si="12"/>
        <v>0</v>
      </c>
      <c r="G133" s="45">
        <f t="shared" si="13"/>
        <v>0</v>
      </c>
      <c r="H133" s="45">
        <f t="shared" si="14"/>
        <v>0</v>
      </c>
      <c r="I133" s="45">
        <f t="shared" si="15"/>
        <v>0</v>
      </c>
      <c r="J133" s="3"/>
      <c r="M133"/>
      <c r="N133"/>
      <c r="O133"/>
      <c r="P133"/>
      <c r="Q133"/>
      <c r="R133" s="58">
        <v>50</v>
      </c>
      <c r="S133" s="175">
        <f t="shared" si="16"/>
        <v>69.117747253232963</v>
      </c>
      <c r="T133" s="59">
        <f t="shared" si="19"/>
        <v>86.894792297626111</v>
      </c>
      <c r="U133" s="177">
        <f t="shared" si="20"/>
        <v>110.39387633305596</v>
      </c>
      <c r="V133" s="59">
        <f t="shared" si="21"/>
        <v>128.25518178119015</v>
      </c>
      <c r="AE133"/>
      <c r="AH133"/>
      <c r="AN133"/>
      <c r="AW133"/>
      <c r="AX133"/>
    </row>
    <row r="134" spans="2:50">
      <c r="B134" s="27">
        <f t="shared" si="17"/>
        <v>50.5</v>
      </c>
      <c r="C134" s="28">
        <f t="shared" si="11"/>
        <v>0.84166666666666667</v>
      </c>
      <c r="D134" s="45"/>
      <c r="E134" s="45">
        <f t="shared" si="18"/>
        <v>127.38777250635329</v>
      </c>
      <c r="F134" s="45">
        <f t="shared" si="12"/>
        <v>0</v>
      </c>
      <c r="G134" s="45">
        <f t="shared" si="13"/>
        <v>0</v>
      </c>
      <c r="H134" s="45">
        <f t="shared" si="14"/>
        <v>0</v>
      </c>
      <c r="I134" s="45">
        <f t="shared" si="15"/>
        <v>0</v>
      </c>
      <c r="J134" s="3"/>
      <c r="M134"/>
      <c r="N134"/>
      <c r="O134"/>
      <c r="P134"/>
      <c r="Q134"/>
      <c r="R134" s="58">
        <v>50.5</v>
      </c>
      <c r="S134" s="175">
        <f t="shared" si="16"/>
        <v>68.65780786608255</v>
      </c>
      <c r="T134" s="59">
        <f t="shared" si="19"/>
        <v>86.312262478612922</v>
      </c>
      <c r="U134" s="177">
        <f t="shared" si="20"/>
        <v>109.64944785474223</v>
      </c>
      <c r="V134" s="59">
        <f t="shared" si="21"/>
        <v>127.38777250635329</v>
      </c>
      <c r="AE134"/>
      <c r="AH134"/>
      <c r="AN134"/>
      <c r="AW134"/>
      <c r="AX134"/>
    </row>
    <row r="135" spans="2:50">
      <c r="B135" s="27">
        <f t="shared" si="17"/>
        <v>51</v>
      </c>
      <c r="C135" s="28">
        <f t="shared" si="11"/>
        <v>0.85</v>
      </c>
      <c r="D135" s="45"/>
      <c r="E135" s="45">
        <f t="shared" si="18"/>
        <v>126.53468941136384</v>
      </c>
      <c r="F135" s="45">
        <f t="shared" si="12"/>
        <v>0</v>
      </c>
      <c r="G135" s="45">
        <f t="shared" si="13"/>
        <v>0</v>
      </c>
      <c r="H135" s="45">
        <f t="shared" si="14"/>
        <v>0</v>
      </c>
      <c r="I135" s="45">
        <f t="shared" si="15"/>
        <v>0</v>
      </c>
      <c r="J135" s="3"/>
      <c r="M135"/>
      <c r="N135"/>
      <c r="O135"/>
      <c r="P135"/>
      <c r="Q135"/>
      <c r="R135" s="58">
        <v>51</v>
      </c>
      <c r="S135" s="175">
        <f t="shared" si="16"/>
        <v>68.205415593525089</v>
      </c>
      <c r="T135" s="59">
        <f t="shared" si="19"/>
        <v>85.739319717821147</v>
      </c>
      <c r="U135" s="177">
        <f t="shared" si="20"/>
        <v>108.91729990012686</v>
      </c>
      <c r="V135" s="59">
        <f t="shared" si="21"/>
        <v>126.53468941136384</v>
      </c>
      <c r="AE135"/>
      <c r="AH135"/>
      <c r="AN135"/>
      <c r="AW135"/>
      <c r="AX135"/>
    </row>
    <row r="136" spans="2:50">
      <c r="B136" s="27">
        <f t="shared" si="17"/>
        <v>51.5</v>
      </c>
      <c r="C136" s="28">
        <f t="shared" si="11"/>
        <v>0.85833333333333328</v>
      </c>
      <c r="D136" s="45"/>
      <c r="E136" s="45">
        <f t="shared" si="18"/>
        <v>125.69555887895291</v>
      </c>
      <c r="F136" s="45">
        <f t="shared" si="12"/>
        <v>0</v>
      </c>
      <c r="G136" s="45">
        <f t="shared" si="13"/>
        <v>0</v>
      </c>
      <c r="H136" s="45">
        <f t="shared" si="14"/>
        <v>0</v>
      </c>
      <c r="I136" s="45">
        <f t="shared" si="15"/>
        <v>0</v>
      </c>
      <c r="J136" s="3"/>
      <c r="M136"/>
      <c r="N136"/>
      <c r="O136"/>
      <c r="P136"/>
      <c r="Q136"/>
      <c r="R136" s="58">
        <v>51.5</v>
      </c>
      <c r="S136" s="175">
        <f t="shared" si="16"/>
        <v>67.760374408532257</v>
      </c>
      <c r="T136" s="59">
        <f t="shared" si="19"/>
        <v>85.175714543151201</v>
      </c>
      <c r="U136" s="177">
        <f t="shared" si="20"/>
        <v>108.19711243699511</v>
      </c>
      <c r="V136" s="59">
        <f t="shared" si="21"/>
        <v>125.69555887895291</v>
      </c>
      <c r="AE136"/>
      <c r="AH136"/>
      <c r="AN136"/>
      <c r="AW136"/>
      <c r="AX136"/>
    </row>
    <row r="137" spans="2:50">
      <c r="B137" s="27">
        <f t="shared" si="17"/>
        <v>52</v>
      </c>
      <c r="C137" s="28">
        <f t="shared" si="11"/>
        <v>0.8666666666666667</v>
      </c>
      <c r="D137" s="45"/>
      <c r="E137" s="45">
        <f t="shared" si="18"/>
        <v>124.87002053974901</v>
      </c>
      <c r="F137" s="45">
        <f t="shared" si="12"/>
        <v>0</v>
      </c>
      <c r="G137" s="45">
        <f t="shared" si="13"/>
        <v>0</v>
      </c>
      <c r="H137" s="45">
        <f t="shared" si="14"/>
        <v>0</v>
      </c>
      <c r="I137" s="45">
        <f t="shared" si="15"/>
        <v>0</v>
      </c>
      <c r="J137" s="3"/>
      <c r="M137"/>
      <c r="N137"/>
      <c r="O137"/>
      <c r="P137"/>
      <c r="Q137"/>
      <c r="R137" s="58">
        <v>52</v>
      </c>
      <c r="S137" s="175">
        <f t="shared" si="16"/>
        <v>67.322495214498545</v>
      </c>
      <c r="T137" s="59">
        <f t="shared" si="19"/>
        <v>84.621206314245114</v>
      </c>
      <c r="U137" s="177">
        <f t="shared" si="20"/>
        <v>107.48857677493152</v>
      </c>
      <c r="V137" s="59">
        <f t="shared" si="21"/>
        <v>124.87002053974901</v>
      </c>
      <c r="AE137"/>
      <c r="AH137"/>
      <c r="AN137"/>
      <c r="AW137"/>
      <c r="AX137"/>
    </row>
    <row r="138" spans="2:50">
      <c r="B138" s="27">
        <f t="shared" si="17"/>
        <v>52.5</v>
      </c>
      <c r="C138" s="28">
        <f t="shared" si="11"/>
        <v>0.875</v>
      </c>
      <c r="D138" s="45"/>
      <c r="E138" s="45">
        <f t="shared" si="18"/>
        <v>124.05772668064374</v>
      </c>
      <c r="F138" s="45">
        <f t="shared" si="12"/>
        <v>0</v>
      </c>
      <c r="G138" s="45">
        <f t="shared" si="13"/>
        <v>0</v>
      </c>
      <c r="H138" s="45">
        <f t="shared" si="14"/>
        <v>0</v>
      </c>
      <c r="I138" s="45">
        <f t="shared" si="15"/>
        <v>0</v>
      </c>
      <c r="J138" s="3"/>
      <c r="M138"/>
      <c r="N138"/>
      <c r="O138"/>
      <c r="P138"/>
      <c r="Q138"/>
      <c r="R138" s="58">
        <v>52.5</v>
      </c>
      <c r="S138" s="175">
        <f t="shared" si="16"/>
        <v>66.89159553644842</v>
      </c>
      <c r="T138" s="59">
        <f t="shared" si="19"/>
        <v>84.075562828566149</v>
      </c>
      <c r="U138" s="177">
        <f t="shared" si="20"/>
        <v>106.79139505902124</v>
      </c>
      <c r="V138" s="59">
        <f t="shared" si="21"/>
        <v>124.05772668064374</v>
      </c>
      <c r="AE138"/>
      <c r="AH138"/>
      <c r="AN138"/>
      <c r="AW138"/>
      <c r="AX138"/>
    </row>
    <row r="139" spans="2:50">
      <c r="B139" s="27">
        <f t="shared" si="17"/>
        <v>53</v>
      </c>
      <c r="C139" s="28">
        <f t="shared" si="11"/>
        <v>0.8833333333333333</v>
      </c>
      <c r="D139" s="45"/>
      <c r="E139" s="45">
        <f t="shared" si="18"/>
        <v>123.25834168491934</v>
      </c>
      <c r="F139" s="45">
        <f t="shared" si="12"/>
        <v>0</v>
      </c>
      <c r="G139" s="45">
        <f t="shared" si="13"/>
        <v>0</v>
      </c>
      <c r="H139" s="45">
        <f t="shared" si="14"/>
        <v>0</v>
      </c>
      <c r="I139" s="45">
        <f t="shared" si="15"/>
        <v>0</v>
      </c>
      <c r="J139" s="3"/>
      <c r="M139"/>
      <c r="N139"/>
      <c r="O139"/>
      <c r="P139"/>
      <c r="Q139"/>
      <c r="R139" s="58">
        <v>53</v>
      </c>
      <c r="S139" s="175">
        <f t="shared" si="16"/>
        <v>66.467499228789322</v>
      </c>
      <c r="T139" s="59">
        <f t="shared" si="19"/>
        <v>83.538559948604373</v>
      </c>
      <c r="U139" s="177">
        <f t="shared" si="20"/>
        <v>106.10527979072199</v>
      </c>
      <c r="V139" s="59">
        <f t="shared" si="21"/>
        <v>123.25834168491934</v>
      </c>
      <c r="AE139"/>
      <c r="AH139"/>
      <c r="AN139"/>
      <c r="AW139"/>
      <c r="AX139"/>
    </row>
    <row r="140" spans="2:50">
      <c r="B140" s="27">
        <f t="shared" si="17"/>
        <v>53.5</v>
      </c>
      <c r="C140" s="28">
        <f t="shared" si="11"/>
        <v>0.89166666666666672</v>
      </c>
      <c r="D140" s="45"/>
      <c r="E140" s="45">
        <f t="shared" si="18"/>
        <v>122.47154150215228</v>
      </c>
      <c r="F140" s="45">
        <f t="shared" si="12"/>
        <v>0</v>
      </c>
      <c r="G140" s="45">
        <f t="shared" si="13"/>
        <v>0</v>
      </c>
      <c r="H140" s="45">
        <f t="shared" si="14"/>
        <v>0</v>
      </c>
      <c r="I140" s="45">
        <f t="shared" si="15"/>
        <v>0</v>
      </c>
      <c r="J140" s="3"/>
      <c r="M140"/>
      <c r="N140"/>
      <c r="O140"/>
      <c r="P140"/>
      <c r="Q140"/>
      <c r="R140" s="58">
        <v>53.5</v>
      </c>
      <c r="S140" s="175">
        <f t="shared" si="16"/>
        <v>66.050036198578439</v>
      </c>
      <c r="T140" s="59">
        <f t="shared" si="19"/>
        <v>83.00998124888838</v>
      </c>
      <c r="U140" s="177">
        <f t="shared" si="20"/>
        <v>105.42995337421007</v>
      </c>
      <c r="V140" s="59">
        <f t="shared" si="21"/>
        <v>122.47154150215228</v>
      </c>
      <c r="AE140"/>
      <c r="AH140"/>
      <c r="AN140"/>
      <c r="AW140"/>
      <c r="AX140"/>
    </row>
    <row r="141" spans="2:50">
      <c r="B141" s="27">
        <f t="shared" si="17"/>
        <v>54</v>
      </c>
      <c r="C141" s="28">
        <f t="shared" si="11"/>
        <v>0.9</v>
      </c>
      <c r="D141" s="45"/>
      <c r="E141" s="45">
        <f t="shared" si="18"/>
        <v>121.69701314604669</v>
      </c>
      <c r="F141" s="45">
        <f t="shared" si="12"/>
        <v>0</v>
      </c>
      <c r="G141" s="45">
        <f t="shared" si="13"/>
        <v>0</v>
      </c>
      <c r="H141" s="45">
        <f t="shared" si="14"/>
        <v>0</v>
      </c>
      <c r="I141" s="45">
        <f t="shared" si="15"/>
        <v>0</v>
      </c>
      <c r="J141" s="3"/>
      <c r="M141"/>
      <c r="N141"/>
      <c r="O141"/>
      <c r="P141"/>
      <c r="Q141"/>
      <c r="R141" s="58">
        <v>54</v>
      </c>
      <c r="S141" s="175">
        <f t="shared" si="16"/>
        <v>65.639042143342607</v>
      </c>
      <c r="T141" s="59">
        <f t="shared" si="19"/>
        <v>82.489617681576206</v>
      </c>
      <c r="U141" s="177">
        <f t="shared" si="20"/>
        <v>104.76514768661934</v>
      </c>
      <c r="V141" s="59">
        <f t="shared" si="21"/>
        <v>121.69701314604669</v>
      </c>
      <c r="AE141"/>
      <c r="AH141"/>
      <c r="AN141"/>
      <c r="AW141"/>
      <c r="AX141"/>
    </row>
    <row r="142" spans="2:50">
      <c r="B142" s="27">
        <f t="shared" si="17"/>
        <v>54.5</v>
      </c>
      <c r="C142" s="28">
        <f t="shared" si="11"/>
        <v>0.90833333333333333</v>
      </c>
      <c r="D142" s="45"/>
      <c r="E142" s="45">
        <f t="shared" si="18"/>
        <v>120.93445421848436</v>
      </c>
      <c r="F142" s="45">
        <f t="shared" si="12"/>
        <v>0</v>
      </c>
      <c r="G142" s="45">
        <f t="shared" si="13"/>
        <v>0</v>
      </c>
      <c r="H142" s="45">
        <f t="shared" si="14"/>
        <v>0</v>
      </c>
      <c r="I142" s="45">
        <f t="shared" si="15"/>
        <v>0</v>
      </c>
      <c r="J142" s="3"/>
      <c r="M142"/>
      <c r="N142"/>
      <c r="O142"/>
      <c r="P142"/>
      <c r="Q142"/>
      <c r="R142" s="58">
        <v>54.5</v>
      </c>
      <c r="S142" s="175">
        <f t="shared" si="16"/>
        <v>65.23435830255967</v>
      </c>
      <c r="T142" s="59">
        <f t="shared" si="19"/>
        <v>81.977267259486908</v>
      </c>
      <c r="U142" s="177">
        <f t="shared" si="20"/>
        <v>104.11060367070985</v>
      </c>
      <c r="V142" s="59">
        <f t="shared" si="21"/>
        <v>120.93445421848436</v>
      </c>
      <c r="AE142"/>
      <c r="AH142"/>
      <c r="AN142"/>
      <c r="AW142"/>
      <c r="AX142"/>
    </row>
    <row r="143" spans="2:50">
      <c r="B143" s="27">
        <f t="shared" si="17"/>
        <v>55</v>
      </c>
      <c r="C143" s="28">
        <f t="shared" si="11"/>
        <v>0.91666666666666663</v>
      </c>
      <c r="D143" s="45"/>
      <c r="E143" s="45">
        <f t="shared" si="18"/>
        <v>120.18357245819486</v>
      </c>
      <c r="F143" s="45">
        <f t="shared" si="12"/>
        <v>0</v>
      </c>
      <c r="G143" s="45">
        <f t="shared" si="13"/>
        <v>0</v>
      </c>
      <c r="H143" s="45">
        <f t="shared" si="14"/>
        <v>0</v>
      </c>
      <c r="I143" s="45">
        <f t="shared" si="15"/>
        <v>0</v>
      </c>
      <c r="J143" s="3"/>
      <c r="M143"/>
      <c r="N143"/>
      <c r="O143"/>
      <c r="P143"/>
      <c r="Q143"/>
      <c r="R143" s="58">
        <v>55</v>
      </c>
      <c r="S143" s="175">
        <f t="shared" si="16"/>
        <v>64.835831221971603</v>
      </c>
      <c r="T143" s="59">
        <f t="shared" si="19"/>
        <v>81.472734755511212</v>
      </c>
      <c r="U143" s="177">
        <f t="shared" si="20"/>
        <v>103.46607094859937</v>
      </c>
      <c r="V143" s="59">
        <f t="shared" si="21"/>
        <v>120.18357245819486</v>
      </c>
      <c r="AE143"/>
      <c r="AH143"/>
      <c r="AN143"/>
      <c r="AW143"/>
      <c r="AX143"/>
    </row>
    <row r="144" spans="2:50">
      <c r="B144" s="27">
        <f t="shared" si="17"/>
        <v>55.5</v>
      </c>
      <c r="C144" s="28">
        <f t="shared" si="11"/>
        <v>0.92500000000000004</v>
      </c>
      <c r="D144" s="45"/>
      <c r="E144" s="45">
        <f t="shared" si="18"/>
        <v>119.4440853125631</v>
      </c>
      <c r="F144" s="45">
        <f t="shared" si="12"/>
        <v>0</v>
      </c>
      <c r="G144" s="45">
        <f t="shared" si="13"/>
        <v>0</v>
      </c>
      <c r="H144" s="45">
        <f t="shared" si="14"/>
        <v>0</v>
      </c>
      <c r="I144" s="45">
        <f t="shared" si="15"/>
        <v>0</v>
      </c>
      <c r="J144" s="3"/>
      <c r="M144"/>
      <c r="N144"/>
      <c r="O144"/>
      <c r="P144"/>
      <c r="Q144"/>
      <c r="R144" s="58">
        <v>55.5</v>
      </c>
      <c r="S144" s="175">
        <f t="shared" si="16"/>
        <v>64.443312529956856</v>
      </c>
      <c r="T144" s="59">
        <f t="shared" si="19"/>
        <v>80.975831417416487</v>
      </c>
      <c r="U144" s="177">
        <f t="shared" si="20"/>
        <v>102.83130745529044</v>
      </c>
      <c r="V144" s="59">
        <f t="shared" si="21"/>
        <v>119.4440853125631</v>
      </c>
      <c r="AE144"/>
      <c r="AH144"/>
      <c r="AN144"/>
      <c r="AW144"/>
      <c r="AX144"/>
    </row>
    <row r="145" spans="2:50">
      <c r="B145" s="27">
        <f t="shared" si="17"/>
        <v>56</v>
      </c>
      <c r="C145" s="28">
        <f t="shared" si="11"/>
        <v>0.93333333333333335</v>
      </c>
      <c r="D145" s="45"/>
      <c r="E145" s="45">
        <f t="shared" si="18"/>
        <v>118.71571953119053</v>
      </c>
      <c r="F145" s="45">
        <f t="shared" si="12"/>
        <v>0</v>
      </c>
      <c r="G145" s="45">
        <f t="shared" si="13"/>
        <v>0</v>
      </c>
      <c r="H145" s="45">
        <f t="shared" si="14"/>
        <v>0</v>
      </c>
      <c r="I145" s="45">
        <f t="shared" si="15"/>
        <v>0</v>
      </c>
      <c r="J145" s="3"/>
      <c r="M145"/>
      <c r="N145"/>
      <c r="O145"/>
      <c r="P145"/>
      <c r="Q145"/>
      <c r="R145" s="58">
        <v>56</v>
      </c>
      <c r="S145" s="175">
        <f t="shared" si="16"/>
        <v>64.056658725242542</v>
      </c>
      <c r="T145" s="59">
        <f t="shared" si="19"/>
        <v>80.486374697125314</v>
      </c>
      <c r="U145" s="177">
        <f t="shared" si="20"/>
        <v>102.20607909080879</v>
      </c>
      <c r="V145" s="59">
        <f t="shared" si="21"/>
        <v>118.71571953119053</v>
      </c>
      <c r="AE145"/>
      <c r="AH145"/>
      <c r="AN145"/>
      <c r="AW145"/>
      <c r="AX145"/>
    </row>
    <row r="146" spans="2:50">
      <c r="B146" s="27">
        <f t="shared" si="17"/>
        <v>56.5</v>
      </c>
      <c r="C146" s="28">
        <f t="shared" si="11"/>
        <v>0.94166666666666665</v>
      </c>
      <c r="D146" s="45"/>
      <c r="E146" s="45">
        <f t="shared" si="18"/>
        <v>117.99821077992326</v>
      </c>
      <c r="F146" s="45">
        <f t="shared" si="12"/>
        <v>0</v>
      </c>
      <c r="G146" s="45">
        <f t="shared" si="13"/>
        <v>0</v>
      </c>
      <c r="H146" s="45">
        <f t="shared" si="14"/>
        <v>0</v>
      </c>
      <c r="I146" s="45">
        <f t="shared" si="15"/>
        <v>0</v>
      </c>
      <c r="J146" s="3"/>
      <c r="M146"/>
      <c r="N146"/>
      <c r="O146"/>
      <c r="P146"/>
      <c r="Q146"/>
      <c r="R146" s="58">
        <v>56.5</v>
      </c>
      <c r="S146" s="175">
        <f t="shared" si="16"/>
        <v>63.675730975286683</v>
      </c>
      <c r="T146" s="59">
        <f t="shared" si="19"/>
        <v>80.004187993612845</v>
      </c>
      <c r="U146" s="177">
        <f t="shared" si="20"/>
        <v>101.59015938985344</v>
      </c>
      <c r="V146" s="59">
        <f t="shared" si="21"/>
        <v>117.99821077992326</v>
      </c>
      <c r="AE146"/>
      <c r="AH146"/>
      <c r="AN146"/>
      <c r="AW146"/>
      <c r="AX146"/>
    </row>
    <row r="147" spans="2:50">
      <c r="B147" s="27">
        <f t="shared" si="17"/>
        <v>57</v>
      </c>
      <c r="C147" s="28">
        <f t="shared" si="11"/>
        <v>0.95</v>
      </c>
      <c r="D147" s="45"/>
      <c r="E147" s="45">
        <f t="shared" si="18"/>
        <v>117.29130327414407</v>
      </c>
      <c r="F147" s="45">
        <f t="shared" si="12"/>
        <v>0</v>
      </c>
      <c r="G147" s="45">
        <f t="shared" si="13"/>
        <v>0</v>
      </c>
      <c r="H147" s="45">
        <f t="shared" si="14"/>
        <v>0</v>
      </c>
      <c r="I147" s="45">
        <f t="shared" si="15"/>
        <v>0</v>
      </c>
      <c r="J147" s="3"/>
      <c r="M147"/>
      <c r="N147"/>
      <c r="O147"/>
      <c r="P147"/>
      <c r="Q147"/>
      <c r="R147" s="58">
        <v>57</v>
      </c>
      <c r="S147" s="175">
        <f t="shared" si="16"/>
        <v>63.300394924703866</v>
      </c>
      <c r="T147" s="59">
        <f t="shared" si="19"/>
        <v>79.529100408622895</v>
      </c>
      <c r="U147" s="177">
        <f t="shared" si="20"/>
        <v>100.98332920792831</v>
      </c>
      <c r="V147" s="59">
        <f t="shared" si="21"/>
        <v>117.29130327414407</v>
      </c>
      <c r="AE147"/>
      <c r="AH147"/>
      <c r="AN147"/>
      <c r="AW147"/>
      <c r="AX147"/>
    </row>
    <row r="148" spans="2:50">
      <c r="B148" s="27">
        <f t="shared" si="17"/>
        <v>57.5</v>
      </c>
      <c r="C148" s="28">
        <f t="shared" si="11"/>
        <v>0.95833333333333337</v>
      </c>
      <c r="D148" s="45"/>
      <c r="E148" s="45">
        <f t="shared" si="18"/>
        <v>116.59474943020906</v>
      </c>
      <c r="F148" s="45">
        <f t="shared" si="12"/>
        <v>0</v>
      </c>
      <c r="G148" s="45">
        <f t="shared" si="13"/>
        <v>0</v>
      </c>
      <c r="H148" s="45">
        <f t="shared" si="14"/>
        <v>0</v>
      </c>
      <c r="I148" s="45">
        <f t="shared" si="15"/>
        <v>0</v>
      </c>
      <c r="J148" s="3"/>
      <c r="M148"/>
      <c r="N148"/>
      <c r="O148"/>
      <c r="P148"/>
      <c r="Q148"/>
      <c r="R148" s="58">
        <v>57.5</v>
      </c>
      <c r="S148" s="175">
        <f t="shared" si="16"/>
        <v>62.930520513152473</v>
      </c>
      <c r="T148" s="59">
        <f t="shared" si="19"/>
        <v>79.060946514458749</v>
      </c>
      <c r="U148" s="177">
        <f t="shared" si="20"/>
        <v>100.38537642299917</v>
      </c>
      <c r="V148" s="59">
        <f t="shared" si="21"/>
        <v>116.59474943020906</v>
      </c>
      <c r="AE148"/>
      <c r="AH148"/>
      <c r="AN148"/>
      <c r="AW148"/>
      <c r="AX148"/>
    </row>
    <row r="149" spans="2:50">
      <c r="B149" s="27">
        <f t="shared" si="17"/>
        <v>58</v>
      </c>
      <c r="C149" s="28">
        <f t="shared" si="11"/>
        <v>0.96666666666666667</v>
      </c>
      <c r="D149" s="45"/>
      <c r="E149" s="45">
        <f t="shared" si="18"/>
        <v>115.90830953398115</v>
      </c>
      <c r="F149" s="45">
        <f t="shared" si="12"/>
        <v>0</v>
      </c>
      <c r="G149" s="45">
        <f t="shared" si="13"/>
        <v>0</v>
      </c>
      <c r="H149" s="45">
        <f t="shared" si="14"/>
        <v>0</v>
      </c>
      <c r="I149" s="45">
        <f t="shared" si="15"/>
        <v>0</v>
      </c>
      <c r="J149" s="3"/>
      <c r="M149"/>
      <c r="N149"/>
      <c r="O149"/>
      <c r="P149"/>
      <c r="Q149"/>
      <c r="R149" s="58">
        <v>58</v>
      </c>
      <c r="S149" s="175">
        <f t="shared" si="16"/>
        <v>62.565981802137316</v>
      </c>
      <c r="T149" s="59">
        <f t="shared" si="19"/>
        <v>78.599566133152024</v>
      </c>
      <c r="U149" s="177">
        <f t="shared" si="20"/>
        <v>99.796095651778899</v>
      </c>
      <c r="V149" s="59">
        <f t="shared" si="21"/>
        <v>115.90830953398115</v>
      </c>
      <c r="AE149"/>
      <c r="AH149"/>
      <c r="AN149"/>
      <c r="AW149"/>
      <c r="AX149"/>
    </row>
    <row r="150" spans="2:50">
      <c r="B150" s="27">
        <f t="shared" si="17"/>
        <v>58.5</v>
      </c>
      <c r="C150" s="28">
        <f t="shared" si="11"/>
        <v>0.97499999999999998</v>
      </c>
      <c r="D150" s="45"/>
      <c r="E150" s="45">
        <f t="shared" si="18"/>
        <v>115.23175142548314</v>
      </c>
      <c r="F150" s="45">
        <f t="shared" si="12"/>
        <v>0</v>
      </c>
      <c r="G150" s="45">
        <f t="shared" si="13"/>
        <v>0</v>
      </c>
      <c r="H150" s="45">
        <f t="shared" si="14"/>
        <v>0</v>
      </c>
      <c r="I150" s="45">
        <f t="shared" si="15"/>
        <v>0</v>
      </c>
      <c r="J150" s="3"/>
      <c r="M150"/>
      <c r="N150"/>
      <c r="O150"/>
      <c r="P150"/>
      <c r="Q150"/>
      <c r="R150" s="58">
        <v>58.5</v>
      </c>
      <c r="S150" s="175">
        <f t="shared" si="16"/>
        <v>62.206656810219201</v>
      </c>
      <c r="T150" s="59">
        <f t="shared" si="19"/>
        <v>78.144804126359546</v>
      </c>
      <c r="U150" s="177">
        <f t="shared" si="20"/>
        <v>99.215287979805254</v>
      </c>
      <c r="V150" s="59">
        <f t="shared" si="21"/>
        <v>115.23175142548314</v>
      </c>
      <c r="AE150"/>
      <c r="AH150"/>
      <c r="AN150"/>
      <c r="AW150"/>
      <c r="AX150"/>
    </row>
    <row r="151" spans="2:50">
      <c r="B151" s="27">
        <f t="shared" si="17"/>
        <v>59</v>
      </c>
      <c r="C151" s="28">
        <f t="shared" si="11"/>
        <v>0.98333333333333328</v>
      </c>
      <c r="D151" s="45"/>
      <c r="E151" s="45">
        <f t="shared" si="18"/>
        <v>114.56485019875653</v>
      </c>
      <c r="F151" s="45">
        <f t="shared" si="12"/>
        <v>0</v>
      </c>
      <c r="G151" s="45">
        <f t="shared" si="13"/>
        <v>0</v>
      </c>
      <c r="H151" s="45">
        <f t="shared" si="14"/>
        <v>0</v>
      </c>
      <c r="I151" s="45">
        <f t="shared" si="15"/>
        <v>0</v>
      </c>
      <c r="J151" s="3"/>
      <c r="M151"/>
      <c r="N151"/>
      <c r="O151"/>
      <c r="P151"/>
      <c r="Q151"/>
      <c r="R151" s="58">
        <v>59</v>
      </c>
      <c r="S151" s="175">
        <f t="shared" si="16"/>
        <v>61.852427356155566</v>
      </c>
      <c r="T151" s="59">
        <f t="shared" si="19"/>
        <v>77.696510195381066</v>
      </c>
      <c r="U151" s="177">
        <f t="shared" si="20"/>
        <v>98.642760704529877</v>
      </c>
      <c r="V151" s="59">
        <f t="shared" si="21"/>
        <v>114.56485019875653</v>
      </c>
      <c r="AE151"/>
      <c r="AH151"/>
      <c r="AN151"/>
      <c r="AW151"/>
      <c r="AX151"/>
    </row>
    <row r="152" spans="2:50">
      <c r="B152" s="27">
        <f t="shared" si="17"/>
        <v>59.5</v>
      </c>
      <c r="C152" s="28">
        <f t="shared" si="11"/>
        <v>0.9916666666666667</v>
      </c>
      <c r="D152" s="45"/>
      <c r="E152" s="45">
        <f t="shared" si="18"/>
        <v>113.90738791607019</v>
      </c>
      <c r="F152" s="45">
        <f t="shared" si="12"/>
        <v>0</v>
      </c>
      <c r="G152" s="45">
        <f t="shared" si="13"/>
        <v>0</v>
      </c>
      <c r="H152" s="45">
        <f t="shared" si="14"/>
        <v>0</v>
      </c>
      <c r="I152" s="45">
        <f t="shared" si="15"/>
        <v>0</v>
      </c>
      <c r="J152" s="3"/>
      <c r="M152"/>
      <c r="N152"/>
      <c r="O152"/>
      <c r="P152"/>
      <c r="Q152"/>
      <c r="R152" s="58">
        <v>59.5</v>
      </c>
      <c r="S152" s="175">
        <f t="shared" si="16"/>
        <v>61.503178909526518</v>
      </c>
      <c r="T152" s="59">
        <f t="shared" si="19"/>
        <v>77.254538690728054</v>
      </c>
      <c r="U152" s="177">
        <f t="shared" si="20"/>
        <v>98.07832709068586</v>
      </c>
      <c r="V152" s="59">
        <f t="shared" si="21"/>
        <v>113.90738791607019</v>
      </c>
      <c r="AE152"/>
      <c r="AH152"/>
      <c r="AN152"/>
      <c r="AW152"/>
      <c r="AX152"/>
    </row>
    <row r="153" spans="2:50">
      <c r="B153" s="27">
        <f t="shared" si="17"/>
        <v>60</v>
      </c>
      <c r="C153" s="28">
        <f t="shared" si="11"/>
        <v>1</v>
      </c>
      <c r="D153" s="45"/>
      <c r="E153" s="45">
        <f t="shared" si="18"/>
        <v>113.25915333568003</v>
      </c>
      <c r="F153" s="45">
        <f t="shared" si="12"/>
        <v>0</v>
      </c>
      <c r="G153" s="45">
        <f t="shared" si="13"/>
        <v>0</v>
      </c>
      <c r="H153" s="45">
        <f t="shared" si="14"/>
        <v>0</v>
      </c>
      <c r="I153" s="45">
        <f t="shared" si="15"/>
        <v>0</v>
      </c>
      <c r="J153" s="3"/>
      <c r="M153"/>
      <c r="N153"/>
      <c r="O153"/>
      <c r="P153"/>
      <c r="Q153"/>
      <c r="R153" s="58">
        <v>60</v>
      </c>
      <c r="S153" s="175">
        <f t="shared" si="16"/>
        <v>61.158800448429844</v>
      </c>
      <c r="T153" s="59">
        <f t="shared" si="19"/>
        <v>76.818748430712674</v>
      </c>
      <c r="U153" s="177">
        <f t="shared" si="20"/>
        <v>97.521806137250678</v>
      </c>
      <c r="V153" s="59">
        <f t="shared" si="21"/>
        <v>113.25915333568003</v>
      </c>
      <c r="AE153"/>
      <c r="AH153"/>
      <c r="AN153"/>
      <c r="AW153"/>
      <c r="AX153"/>
    </row>
    <row r="154" spans="2:50">
      <c r="B154" s="27">
        <f t="shared" si="17"/>
        <v>60.5</v>
      </c>
      <c r="C154" s="28">
        <f t="shared" si="11"/>
        <v>1.0083333333333333</v>
      </c>
      <c r="D154" s="45"/>
      <c r="E154" s="45">
        <f t="shared" si="18"/>
        <v>112.61994165238902</v>
      </c>
      <c r="F154" s="45">
        <f t="shared" si="12"/>
        <v>0</v>
      </c>
      <c r="G154" s="45">
        <f t="shared" si="13"/>
        <v>0</v>
      </c>
      <c r="H154" s="45">
        <f t="shared" si="14"/>
        <v>0</v>
      </c>
      <c r="I154" s="45">
        <f t="shared" si="15"/>
        <v>0</v>
      </c>
      <c r="J154" s="3"/>
      <c r="M154"/>
      <c r="N154"/>
      <c r="O154"/>
      <c r="P154"/>
      <c r="Q154"/>
      <c r="R154" s="58">
        <v>60.5</v>
      </c>
      <c r="S154" s="175">
        <f t="shared" si="16"/>
        <v>60.819184323854884</v>
      </c>
      <c r="T154" s="59">
        <f t="shared" si="19"/>
        <v>76.389002528558009</v>
      </c>
      <c r="U154" s="177">
        <f t="shared" si="20"/>
        <v>96.973022355362929</v>
      </c>
      <c r="V154" s="59">
        <f t="shared" si="21"/>
        <v>112.61994165238902</v>
      </c>
      <c r="AE154"/>
      <c r="AH154"/>
      <c r="AN154"/>
      <c r="AW154"/>
      <c r="AX154"/>
    </row>
    <row r="155" spans="2:50">
      <c r="B155" s="27">
        <f t="shared" si="17"/>
        <v>61</v>
      </c>
      <c r="C155" s="28">
        <f t="shared" si="11"/>
        <v>1.0166666666666666</v>
      </c>
      <c r="D155" s="45"/>
      <c r="E155" s="45">
        <f t="shared" si="18"/>
        <v>111.98955425020722</v>
      </c>
      <c r="F155" s="45">
        <f t="shared" si="12"/>
        <v>0</v>
      </c>
      <c r="G155" s="45">
        <f t="shared" si="13"/>
        <v>0</v>
      </c>
      <c r="H155" s="45">
        <f t="shared" si="14"/>
        <v>0</v>
      </c>
      <c r="I155" s="45">
        <f t="shared" si="15"/>
        <v>0</v>
      </c>
      <c r="J155" s="3"/>
      <c r="M155"/>
      <c r="N155"/>
      <c r="O155"/>
      <c r="P155"/>
      <c r="Q155"/>
      <c r="R155" s="58">
        <v>61</v>
      </c>
      <c r="S155" s="175">
        <f t="shared" si="16"/>
        <v>60.484226130369258</v>
      </c>
      <c r="T155" s="59">
        <f t="shared" si="19"/>
        <v>75.965168227562714</v>
      </c>
      <c r="U155" s="177">
        <f t="shared" si="20"/>
        <v>96.431805556592238</v>
      </c>
      <c r="V155" s="59">
        <f t="shared" si="21"/>
        <v>111.98955425020722</v>
      </c>
      <c r="AE155"/>
      <c r="AH155"/>
      <c r="AN155"/>
      <c r="AW155"/>
      <c r="AX155"/>
    </row>
    <row r="156" spans="2:50">
      <c r="B156" s="27">
        <f t="shared" si="17"/>
        <v>61.5</v>
      </c>
      <c r="C156" s="28">
        <f t="shared" si="11"/>
        <v>1.0249999999999999</v>
      </c>
      <c r="D156" s="45"/>
      <c r="E156" s="45">
        <f t="shared" si="18"/>
        <v>111.36779846645136</v>
      </c>
      <c r="F156" s="45">
        <f t="shared" si="12"/>
        <v>0</v>
      </c>
      <c r="G156" s="45">
        <f t="shared" si="13"/>
        <v>0</v>
      </c>
      <c r="H156" s="45">
        <f t="shared" si="14"/>
        <v>0</v>
      </c>
      <c r="I156" s="45">
        <f t="shared" si="15"/>
        <v>0</v>
      </c>
      <c r="J156" s="3"/>
      <c r="M156"/>
      <c r="N156"/>
      <c r="O156"/>
      <c r="P156"/>
      <c r="Q156"/>
      <c r="R156" s="58">
        <v>61.5</v>
      </c>
      <c r="S156" s="175">
        <f t="shared" si="16"/>
        <v>60.153824582775719</v>
      </c>
      <c r="T156" s="59">
        <f t="shared" si="19"/>
        <v>75.547116743882043</v>
      </c>
      <c r="U156" s="177">
        <f t="shared" si="20"/>
        <v>95.897990650999702</v>
      </c>
      <c r="V156" s="59">
        <f t="shared" si="21"/>
        <v>111.36779846645136</v>
      </c>
      <c r="AE156"/>
      <c r="AH156"/>
      <c r="AN156"/>
      <c r="AW156"/>
      <c r="AX156"/>
    </row>
    <row r="157" spans="2:50">
      <c r="B157" s="27">
        <f t="shared" si="17"/>
        <v>62</v>
      </c>
      <c r="C157" s="28">
        <f t="shared" si="11"/>
        <v>1.0333333333333334</v>
      </c>
      <c r="D157" s="45"/>
      <c r="E157" s="45">
        <f t="shared" si="18"/>
        <v>110.7544873666691</v>
      </c>
      <c r="F157" s="45">
        <f t="shared" si="12"/>
        <v>0</v>
      </c>
      <c r="G157" s="45">
        <f t="shared" si="13"/>
        <v>0</v>
      </c>
      <c r="H157" s="45">
        <f t="shared" si="14"/>
        <v>0</v>
      </c>
      <c r="I157" s="45">
        <f t="shared" si="15"/>
        <v>0</v>
      </c>
      <c r="J157" s="3"/>
      <c r="M157"/>
      <c r="N157"/>
      <c r="O157"/>
      <c r="P157"/>
      <c r="Q157"/>
      <c r="R157" s="58">
        <v>62</v>
      </c>
      <c r="S157" s="175">
        <f t="shared" si="16"/>
        <v>59.827881398417638</v>
      </c>
      <c r="T157" s="59">
        <f t="shared" si="19"/>
        <v>75.134723116515516</v>
      </c>
      <c r="U157" s="177">
        <f t="shared" si="20"/>
        <v>95.371417454460271</v>
      </c>
      <c r="V157" s="59">
        <f t="shared" si="21"/>
        <v>110.7544873666691</v>
      </c>
      <c r="AE157"/>
      <c r="AH157"/>
      <c r="AN157"/>
      <c r="AW157"/>
      <c r="AX157"/>
    </row>
    <row r="158" spans="2:50">
      <c r="B158" s="27">
        <f t="shared" si="17"/>
        <v>62.5</v>
      </c>
      <c r="C158" s="28">
        <f t="shared" si="11"/>
        <v>1.0416666666666667</v>
      </c>
      <c r="D158" s="45"/>
      <c r="E158" s="45">
        <f t="shared" si="18"/>
        <v>110.14943952980673</v>
      </c>
      <c r="F158" s="45">
        <f t="shared" si="12"/>
        <v>0</v>
      </c>
      <c r="G158" s="45">
        <f t="shared" si="13"/>
        <v>0</v>
      </c>
      <c r="H158" s="45">
        <f t="shared" si="14"/>
        <v>0</v>
      </c>
      <c r="I158" s="45">
        <f t="shared" si="15"/>
        <v>0</v>
      </c>
      <c r="J158" s="3"/>
      <c r="M158"/>
      <c r="N158"/>
      <c r="O158"/>
      <c r="P158"/>
      <c r="Q158"/>
      <c r="R158" s="58">
        <v>62.5</v>
      </c>
      <c r="S158" s="175">
        <f t="shared" si="16"/>
        <v>59.506301184830917</v>
      </c>
      <c r="T158" s="59">
        <f t="shared" si="19"/>
        <v>74.727866064114707</v>
      </c>
      <c r="U158" s="177">
        <f t="shared" si="20"/>
        <v>94.851930504751877</v>
      </c>
      <c r="V158" s="59">
        <f t="shared" si="21"/>
        <v>110.14943952980673</v>
      </c>
      <c r="AE158"/>
      <c r="AH158"/>
      <c r="AN158"/>
      <c r="AW158"/>
      <c r="AX158"/>
    </row>
    <row r="159" spans="2:50">
      <c r="B159" s="27">
        <f t="shared" si="17"/>
        <v>63</v>
      </c>
      <c r="C159" s="28">
        <f t="shared" si="11"/>
        <v>1.05</v>
      </c>
      <c r="D159" s="45"/>
      <c r="E159" s="45">
        <f t="shared" si="18"/>
        <v>109.55247884307765</v>
      </c>
      <c r="F159" s="45">
        <f t="shared" si="12"/>
        <v>0</v>
      </c>
      <c r="G159" s="45">
        <f t="shared" si="13"/>
        <v>0</v>
      </c>
      <c r="H159" s="45">
        <f t="shared" si="14"/>
        <v>0</v>
      </c>
      <c r="I159" s="45">
        <f t="shared" si="15"/>
        <v>0</v>
      </c>
      <c r="J159" s="3"/>
      <c r="M159"/>
      <c r="N159"/>
      <c r="O159"/>
      <c r="P159"/>
      <c r="Q159"/>
      <c r="R159" s="58">
        <v>63</v>
      </c>
      <c r="S159" s="175">
        <f t="shared" si="16"/>
        <v>59.188991332459459</v>
      </c>
      <c r="T159" s="59">
        <f t="shared" si="19"/>
        <v>74.326427848250304</v>
      </c>
      <c r="U159" s="177">
        <f t="shared" si="20"/>
        <v>94.339378885945877</v>
      </c>
      <c r="V159" s="59">
        <f t="shared" si="21"/>
        <v>109.55247884307765</v>
      </c>
      <c r="AE159"/>
      <c r="AH159"/>
      <c r="AN159"/>
      <c r="AW159"/>
      <c r="AX159"/>
    </row>
    <row r="160" spans="2:50">
      <c r="B160" s="27">
        <f t="shared" si="17"/>
        <v>63.5</v>
      </c>
      <c r="C160" s="28">
        <f t="shared" si="11"/>
        <v>1.0583333333333333</v>
      </c>
      <c r="D160" s="45"/>
      <c r="E160" s="45">
        <f t="shared" si="18"/>
        <v>108.96343430601972</v>
      </c>
      <c r="F160" s="45">
        <f t="shared" si="12"/>
        <v>0</v>
      </c>
      <c r="G160" s="45">
        <f t="shared" si="13"/>
        <v>0</v>
      </c>
      <c r="H160" s="45">
        <f t="shared" si="14"/>
        <v>0</v>
      </c>
      <c r="I160" s="45">
        <f t="shared" si="15"/>
        <v>0</v>
      </c>
      <c r="J160" s="3"/>
      <c r="M160"/>
      <c r="N160"/>
      <c r="O160"/>
      <c r="P160"/>
      <c r="Q160"/>
      <c r="R160" s="58">
        <v>63.5</v>
      </c>
      <c r="S160" s="175">
        <f t="shared" si="16"/>
        <v>58.875861912167217</v>
      </c>
      <c r="T160" s="59">
        <f t="shared" si="19"/>
        <v>73.930294142797649</v>
      </c>
      <c r="U160" s="177">
        <f t="shared" si="20"/>
        <v>93.833616060661228</v>
      </c>
      <c r="V160" s="59">
        <f t="shared" si="21"/>
        <v>108.96343430601972</v>
      </c>
      <c r="AE160"/>
      <c r="AH160"/>
      <c r="AN160"/>
      <c r="AW160"/>
      <c r="AX160"/>
    </row>
    <row r="161" spans="2:50">
      <c r="B161" s="27">
        <f t="shared" si="17"/>
        <v>64</v>
      </c>
      <c r="C161" s="28">
        <f t="shared" si="11"/>
        <v>1.0666666666666667</v>
      </c>
      <c r="D161" s="45"/>
      <c r="E161" s="45">
        <f t="shared" si="18"/>
        <v>108.38213984326192</v>
      </c>
      <c r="F161" s="45">
        <f t="shared" si="12"/>
        <v>0</v>
      </c>
      <c r="G161" s="45">
        <f t="shared" si="13"/>
        <v>0</v>
      </c>
      <c r="H161" s="45">
        <f t="shared" si="14"/>
        <v>0</v>
      </c>
      <c r="I161" s="45">
        <f t="shared" si="15"/>
        <v>0</v>
      </c>
      <c r="J161" s="3"/>
      <c r="M161"/>
      <c r="N161"/>
      <c r="O161"/>
      <c r="P161"/>
      <c r="Q161"/>
      <c r="R161" s="58">
        <v>64</v>
      </c>
      <c r="S161" s="175">
        <f t="shared" si="16"/>
        <v>58.566825577297152</v>
      </c>
      <c r="T161" s="59">
        <f t="shared" si="19"/>
        <v>73.539353909122042</v>
      </c>
      <c r="U161" s="177">
        <f t="shared" si="20"/>
        <v>93.334499709772075</v>
      </c>
      <c r="V161" s="59">
        <f t="shared" si="21"/>
        <v>108.38213984326192</v>
      </c>
      <c r="AE161"/>
      <c r="AH161"/>
      <c r="AN161"/>
      <c r="AW161"/>
      <c r="AX161"/>
    </row>
    <row r="162" spans="2:50">
      <c r="B162" s="27">
        <f t="shared" si="17"/>
        <v>64.5</v>
      </c>
      <c r="C162" s="28">
        <f t="shared" ref="C162:C213" si="22">B162/60</f>
        <v>1.075</v>
      </c>
      <c r="D162" s="45"/>
      <c r="E162" s="45">
        <f t="shared" si="18"/>
        <v>107.80843412554756</v>
      </c>
      <c r="F162" s="45">
        <f t="shared" ref="F162:F213" si="23">E162*$B$11</f>
        <v>0</v>
      </c>
      <c r="G162" s="45">
        <f t="shared" ref="G162:G213" si="24">F162*60*B162/1000</f>
        <v>0</v>
      </c>
      <c r="H162" s="45">
        <f t="shared" ref="H162:H213" si="25">B162*60/1000*$B$19</f>
        <v>0</v>
      </c>
      <c r="I162" s="45">
        <f t="shared" ref="I162:I213" si="26">G162-H162</f>
        <v>0</v>
      </c>
      <c r="J162" s="3"/>
      <c r="M162"/>
      <c r="N162"/>
      <c r="O162"/>
      <c r="P162"/>
      <c r="Q162"/>
      <c r="R162" s="58">
        <v>64.5</v>
      </c>
      <c r="S162" s="175">
        <f t="shared" ref="S162:S213" si="27">954.11*R162^-0.671</f>
        <v>58.261797470041017</v>
      </c>
      <c r="T162" s="59">
        <f t="shared" si="19"/>
        <v>73.153499276762474</v>
      </c>
      <c r="U162" s="177">
        <f t="shared" si="20"/>
        <v>92.841891579181905</v>
      </c>
      <c r="V162" s="59">
        <f t="shared" si="21"/>
        <v>107.80843412554756</v>
      </c>
      <c r="AE162"/>
      <c r="AH162"/>
      <c r="AN162"/>
      <c r="AW162"/>
      <c r="AX162"/>
    </row>
    <row r="163" spans="2:50">
      <c r="B163" s="27">
        <f t="shared" ref="B163:B226" si="28">+B162+0.5</f>
        <v>65</v>
      </c>
      <c r="C163" s="28">
        <f t="shared" si="22"/>
        <v>1.0833333333333333</v>
      </c>
      <c r="D163" s="45"/>
      <c r="E163" s="45">
        <f t="shared" ref="E163:E213" si="29">VLOOKUP(B163,$R$34:$V$273,$B$12+1)</f>
        <v>107.24216039859085</v>
      </c>
      <c r="F163" s="45">
        <f t="shared" si="23"/>
        <v>0</v>
      </c>
      <c r="G163" s="45">
        <f t="shared" si="24"/>
        <v>0</v>
      </c>
      <c r="H163" s="45">
        <f t="shared" si="25"/>
        <v>0</v>
      </c>
      <c r="I163" s="45">
        <f t="shared" si="26"/>
        <v>0</v>
      </c>
      <c r="J163" s="3"/>
      <c r="M163"/>
      <c r="N163"/>
      <c r="O163"/>
      <c r="P163"/>
      <c r="Q163"/>
      <c r="R163" s="58">
        <v>65</v>
      </c>
      <c r="S163" s="175">
        <f t="shared" si="27"/>
        <v>57.960695131899058</v>
      </c>
      <c r="T163" s="59">
        <f t="shared" ref="T163:T213" si="30">1223.2*R163^-0.676</f>
        <v>72.772625429331796</v>
      </c>
      <c r="U163" s="177">
        <f t="shared" ref="U163:U213" si="31">1578.5*R163^-0.68</f>
        <v>92.355657333300826</v>
      </c>
      <c r="V163" s="59">
        <f t="shared" ref="V163:V213" si="32">1848.3*R163^-0.682</f>
        <v>107.24216039859085</v>
      </c>
      <c r="AE163"/>
      <c r="AH163"/>
      <c r="AN163"/>
      <c r="AW163"/>
      <c r="AX163"/>
    </row>
    <row r="164" spans="2:50">
      <c r="B164" s="27">
        <f t="shared" si="28"/>
        <v>65.5</v>
      </c>
      <c r="C164" s="28">
        <f t="shared" si="22"/>
        <v>1.0916666666666666</v>
      </c>
      <c r="D164" s="45"/>
      <c r="E164" s="45">
        <f t="shared" si="29"/>
        <v>106.68316631936459</v>
      </c>
      <c r="F164" s="45">
        <f t="shared" si="23"/>
        <v>0</v>
      </c>
      <c r="G164" s="45">
        <f t="shared" si="24"/>
        <v>0</v>
      </c>
      <c r="H164" s="45">
        <f t="shared" si="25"/>
        <v>0</v>
      </c>
      <c r="I164" s="45">
        <f t="shared" si="26"/>
        <v>0</v>
      </c>
      <c r="J164" s="3"/>
      <c r="M164"/>
      <c r="N164"/>
      <c r="O164"/>
      <c r="P164"/>
      <c r="Q164"/>
      <c r="R164" s="58">
        <v>65.5</v>
      </c>
      <c r="S164" s="175">
        <f t="shared" si="27"/>
        <v>57.663438418020732</v>
      </c>
      <c r="T164" s="59">
        <f t="shared" si="30"/>
        <v>72.396630495366381</v>
      </c>
      <c r="U164" s="177">
        <f t="shared" si="31"/>
        <v>91.875666414883554</v>
      </c>
      <c r="V164" s="59">
        <f t="shared" si="32"/>
        <v>106.68316631936459</v>
      </c>
      <c r="AE164"/>
      <c r="AH164"/>
      <c r="AN164"/>
      <c r="AW164"/>
      <c r="AX164"/>
    </row>
    <row r="165" spans="2:50">
      <c r="B165" s="27">
        <f t="shared" si="28"/>
        <v>66</v>
      </c>
      <c r="C165" s="28">
        <f t="shared" si="22"/>
        <v>1.1000000000000001</v>
      </c>
      <c r="D165" s="45"/>
      <c r="E165" s="45">
        <f t="shared" si="29"/>
        <v>106.13130379944479</v>
      </c>
      <c r="F165" s="45">
        <f t="shared" si="23"/>
        <v>0</v>
      </c>
      <c r="G165" s="45">
        <f t="shared" si="24"/>
        <v>0</v>
      </c>
      <c r="H165" s="45">
        <f t="shared" si="25"/>
        <v>0</v>
      </c>
      <c r="I165" s="45">
        <f t="shared" si="26"/>
        <v>0</v>
      </c>
      <c r="J165" s="3"/>
      <c r="M165"/>
      <c r="N165"/>
      <c r="O165"/>
      <c r="P165"/>
      <c r="Q165"/>
      <c r="R165" s="58">
        <v>66</v>
      </c>
      <c r="S165" s="175">
        <f t="shared" si="27"/>
        <v>57.369949415230181</v>
      </c>
      <c r="T165" s="59">
        <f t="shared" si="30"/>
        <v>72.025415443875559</v>
      </c>
      <c r="U165" s="177">
        <f t="shared" si="31"/>
        <v>91.40179191090661</v>
      </c>
      <c r="V165" s="59">
        <f t="shared" si="32"/>
        <v>106.13130379944479</v>
      </c>
      <c r="AE165"/>
      <c r="AH165"/>
      <c r="AN165"/>
      <c r="AW165"/>
      <c r="AX165"/>
    </row>
    <row r="166" spans="2:50">
      <c r="B166" s="27">
        <f t="shared" si="28"/>
        <v>66.5</v>
      </c>
      <c r="C166" s="28">
        <f t="shared" si="22"/>
        <v>1.1083333333333334</v>
      </c>
      <c r="D166" s="45"/>
      <c r="E166" s="45">
        <f t="shared" si="29"/>
        <v>105.58642885505431</v>
      </c>
      <c r="F166" s="45">
        <f t="shared" si="23"/>
        <v>0</v>
      </c>
      <c r="G166" s="45">
        <f t="shared" si="24"/>
        <v>0</v>
      </c>
      <c r="H166" s="45">
        <f t="shared" si="25"/>
        <v>0</v>
      </c>
      <c r="I166" s="45">
        <f t="shared" si="26"/>
        <v>0</v>
      </c>
      <c r="J166" s="3"/>
      <c r="M166"/>
      <c r="N166"/>
      <c r="O166"/>
      <c r="P166"/>
      <c r="Q166"/>
      <c r="R166" s="58">
        <v>66.5</v>
      </c>
      <c r="S166" s="175">
        <f t="shared" si="27"/>
        <v>57.080152363551242</v>
      </c>
      <c r="T166" s="59">
        <f t="shared" si="30"/>
        <v>71.658883984353707</v>
      </c>
      <c r="U166" s="177">
        <f t="shared" si="31"/>
        <v>90.933910424179288</v>
      </c>
      <c r="V166" s="59">
        <f t="shared" si="32"/>
        <v>105.58642885505431</v>
      </c>
      <c r="AE166"/>
      <c r="AH166"/>
      <c r="AN166"/>
      <c r="AW166"/>
      <c r="AX166"/>
    </row>
    <row r="167" spans="2:50">
      <c r="B167" s="27">
        <f t="shared" si="28"/>
        <v>67</v>
      </c>
      <c r="C167" s="28">
        <f t="shared" si="22"/>
        <v>1.1166666666666667</v>
      </c>
      <c r="D167" s="45"/>
      <c r="E167" s="45">
        <f t="shared" si="29"/>
        <v>105.04840146347472</v>
      </c>
      <c r="F167" s="45">
        <f t="shared" si="23"/>
        <v>0</v>
      </c>
      <c r="G167" s="45">
        <f t="shared" si="24"/>
        <v>0</v>
      </c>
      <c r="H167" s="45">
        <f t="shared" si="25"/>
        <v>0</v>
      </c>
      <c r="I167" s="45">
        <f t="shared" si="26"/>
        <v>0</v>
      </c>
      <c r="J167" s="3"/>
      <c r="M167"/>
      <c r="N167"/>
      <c r="O167"/>
      <c r="P167"/>
      <c r="Q167"/>
      <c r="R167" s="58">
        <v>67</v>
      </c>
      <c r="S167" s="175">
        <f t="shared" si="27"/>
        <v>56.793973581058125</v>
      </c>
      <c r="T167" s="59">
        <f t="shared" si="30"/>
        <v>71.296942471033105</v>
      </c>
      <c r="U167" s="177">
        <f t="shared" si="31"/>
        <v>90.471901950404629</v>
      </c>
      <c r="V167" s="59">
        <f t="shared" si="32"/>
        <v>105.04840146347472</v>
      </c>
      <c r="AE167"/>
      <c r="AH167"/>
      <c r="AN167"/>
      <c r="AW167"/>
      <c r="AX167"/>
    </row>
    <row r="168" spans="2:50">
      <c r="B168" s="27">
        <f t="shared" si="28"/>
        <v>67.5</v>
      </c>
      <c r="C168" s="28">
        <f t="shared" si="22"/>
        <v>1.125</v>
      </c>
      <c r="D168" s="45"/>
      <c r="E168" s="45">
        <f t="shared" si="29"/>
        <v>104.51708542550693</v>
      </c>
      <c r="F168" s="45">
        <f t="shared" si="23"/>
        <v>0</v>
      </c>
      <c r="G168" s="45">
        <f t="shared" si="24"/>
        <v>0</v>
      </c>
      <c r="H168" s="45">
        <f t="shared" si="25"/>
        <v>0</v>
      </c>
      <c r="I168" s="45">
        <f t="shared" si="26"/>
        <v>0</v>
      </c>
      <c r="J168" s="3"/>
      <c r="M168"/>
      <c r="N168"/>
      <c r="O168"/>
      <c r="P168"/>
      <c r="Q168"/>
      <c r="R168" s="58">
        <v>67.5</v>
      </c>
      <c r="S168" s="175">
        <f t="shared" si="27"/>
        <v>56.511341391886219</v>
      </c>
      <c r="T168" s="59">
        <f t="shared" si="30"/>
        <v>70.939499811167181</v>
      </c>
      <c r="U168" s="177">
        <f t="shared" si="31"/>
        <v>90.015649760418228</v>
      </c>
      <c r="V168" s="59">
        <f t="shared" si="32"/>
        <v>104.51708542550693</v>
      </c>
      <c r="AE168"/>
      <c r="AH168"/>
      <c r="AN168"/>
      <c r="AW168"/>
      <c r="AX168"/>
    </row>
    <row r="169" spans="2:50">
      <c r="B169" s="27">
        <f t="shared" si="28"/>
        <v>68</v>
      </c>
      <c r="C169" s="28">
        <f t="shared" si="22"/>
        <v>1.1333333333333333</v>
      </c>
      <c r="D169" s="45"/>
      <c r="E169" s="45">
        <f t="shared" si="29"/>
        <v>103.99234823368624</v>
      </c>
      <c r="F169" s="45">
        <f t="shared" si="23"/>
        <v>0</v>
      </c>
      <c r="G169" s="45">
        <f t="shared" si="24"/>
        <v>0</v>
      </c>
      <c r="H169" s="45">
        <f t="shared" si="25"/>
        <v>0</v>
      </c>
      <c r="I169" s="45">
        <f t="shared" si="26"/>
        <v>0</v>
      </c>
      <c r="J169" s="3"/>
      <c r="M169"/>
      <c r="N169"/>
      <c r="O169"/>
      <c r="P169"/>
      <c r="Q169"/>
      <c r="R169" s="58">
        <v>68</v>
      </c>
      <c r="S169" s="175">
        <f t="shared" si="27"/>
        <v>56.232186057248931</v>
      </c>
      <c r="T169" s="59">
        <f t="shared" si="30"/>
        <v>70.586467377146263</v>
      </c>
      <c r="U169" s="177">
        <f t="shared" si="31"/>
        <v>89.565040287351707</v>
      </c>
      <c r="V169" s="59">
        <f t="shared" si="32"/>
        <v>103.99234823368624</v>
      </c>
      <c r="AE169"/>
      <c r="AH169"/>
      <c r="AN169"/>
      <c r="AW169"/>
      <c r="AX169"/>
    </row>
    <row r="170" spans="2:50">
      <c r="B170" s="27">
        <f t="shared" si="28"/>
        <v>68.5</v>
      </c>
      <c r="C170" s="28">
        <f t="shared" si="22"/>
        <v>1.1416666666666666</v>
      </c>
      <c r="D170" s="45"/>
      <c r="E170" s="45">
        <f t="shared" si="29"/>
        <v>103.47406094596883</v>
      </c>
      <c r="F170" s="45">
        <f t="shared" si="23"/>
        <v>0</v>
      </c>
      <c r="G170" s="45">
        <f t="shared" si="24"/>
        <v>0</v>
      </c>
      <c r="H170" s="45">
        <f t="shared" si="25"/>
        <v>0</v>
      </c>
      <c r="I170" s="45">
        <f t="shared" si="26"/>
        <v>0</v>
      </c>
      <c r="J170" s="3"/>
      <c r="M170"/>
      <c r="N170"/>
      <c r="O170"/>
      <c r="P170"/>
      <c r="Q170"/>
      <c r="R170" s="58">
        <v>68.5</v>
      </c>
      <c r="S170" s="175">
        <f t="shared" si="27"/>
        <v>55.956439709313216</v>
      </c>
      <c r="T170" s="59">
        <f t="shared" si="30"/>
        <v>70.237758922258593</v>
      </c>
      <c r="U170" s="177">
        <f t="shared" si="31"/>
        <v>89.119963018479254</v>
      </c>
      <c r="V170" s="59">
        <f t="shared" si="32"/>
        <v>103.47406094596883</v>
      </c>
      <c r="AE170"/>
      <c r="AH170"/>
      <c r="AN170"/>
      <c r="AW170"/>
      <c r="AX170"/>
    </row>
    <row r="171" spans="2:50">
      <c r="B171" s="27">
        <f t="shared" si="28"/>
        <v>69</v>
      </c>
      <c r="C171" s="28">
        <f t="shared" si="22"/>
        <v>1.1499999999999999</v>
      </c>
      <c r="D171" s="45"/>
      <c r="E171" s="45">
        <f t="shared" si="29"/>
        <v>102.96209806462522</v>
      </c>
      <c r="F171" s="45">
        <f t="shared" si="23"/>
        <v>0</v>
      </c>
      <c r="G171" s="45">
        <f t="shared" si="24"/>
        <v>0</v>
      </c>
      <c r="H171" s="45">
        <f t="shared" si="25"/>
        <v>0</v>
      </c>
      <c r="I171" s="45">
        <f t="shared" si="26"/>
        <v>0</v>
      </c>
      <c r="J171" s="3"/>
      <c r="M171"/>
      <c r="N171"/>
      <c r="O171"/>
      <c r="P171"/>
      <c r="Q171"/>
      <c r="R171" s="58">
        <v>69</v>
      </c>
      <c r="S171" s="175">
        <f t="shared" si="27"/>
        <v>55.684036287795628</v>
      </c>
      <c r="T171" s="59">
        <f t="shared" si="30"/>
        <v>69.893290499920496</v>
      </c>
      <c r="U171" s="177">
        <f t="shared" si="31"/>
        <v>88.680310391521658</v>
      </c>
      <c r="V171" s="59">
        <f t="shared" si="32"/>
        <v>102.96209806462522</v>
      </c>
      <c r="AE171"/>
      <c r="AH171"/>
      <c r="AN171"/>
      <c r="AW171"/>
      <c r="AX171"/>
    </row>
    <row r="172" spans="2:50">
      <c r="B172" s="27">
        <f t="shared" si="28"/>
        <v>69.5</v>
      </c>
      <c r="C172" s="28">
        <f t="shared" si="22"/>
        <v>1.1583333333333334</v>
      </c>
      <c r="D172" s="45"/>
      <c r="E172" s="45">
        <f t="shared" si="29"/>
        <v>102.45633742009045</v>
      </c>
      <c r="F172" s="45">
        <f t="shared" si="23"/>
        <v>0</v>
      </c>
      <c r="G172" s="45">
        <f t="shared" si="24"/>
        <v>0</v>
      </c>
      <c r="H172" s="45">
        <f t="shared" si="25"/>
        <v>0</v>
      </c>
      <c r="I172" s="45">
        <f t="shared" si="26"/>
        <v>0</v>
      </c>
      <c r="J172" s="3"/>
      <c r="M172"/>
      <c r="N172"/>
      <c r="O172"/>
      <c r="P172"/>
      <c r="Q172"/>
      <c r="R172" s="58">
        <v>69.5</v>
      </c>
      <c r="S172" s="175">
        <f t="shared" si="27"/>
        <v>55.414911479148621</v>
      </c>
      <c r="T172" s="59">
        <f t="shared" si="30"/>
        <v>69.552980386208475</v>
      </c>
      <c r="U172" s="177">
        <f t="shared" si="31"/>
        <v>88.245977695192138</v>
      </c>
      <c r="V172" s="59">
        <f t="shared" si="32"/>
        <v>102.45633742009045</v>
      </c>
      <c r="AE172"/>
      <c r="AH172"/>
      <c r="AN172"/>
      <c r="AW172"/>
      <c r="AX172"/>
    </row>
    <row r="173" spans="2:50">
      <c r="B173" s="27">
        <f t="shared" si="28"/>
        <v>70</v>
      </c>
      <c r="C173" s="28">
        <f t="shared" si="22"/>
        <v>1.1666666666666667</v>
      </c>
      <c r="D173" s="45"/>
      <c r="E173" s="45">
        <f t="shared" si="29"/>
        <v>101.95666005953268</v>
      </c>
      <c r="F173" s="45">
        <f t="shared" si="23"/>
        <v>0</v>
      </c>
      <c r="G173" s="45">
        <f t="shared" si="24"/>
        <v>0</v>
      </c>
      <c r="H173" s="45">
        <f t="shared" si="25"/>
        <v>0</v>
      </c>
      <c r="I173" s="45">
        <f t="shared" si="26"/>
        <v>0</v>
      </c>
      <c r="J173" s="3"/>
      <c r="M173"/>
      <c r="N173"/>
      <c r="O173"/>
      <c r="P173"/>
      <c r="Q173"/>
      <c r="R173" s="58">
        <v>70</v>
      </c>
      <c r="S173" s="175">
        <f t="shared" si="27"/>
        <v>55.149002658212574</v>
      </c>
      <c r="T173" s="59">
        <f t="shared" si="30"/>
        <v>69.21674900553559</v>
      </c>
      <c r="U173" s="177">
        <f t="shared" si="31"/>
        <v>87.816862973781696</v>
      </c>
      <c r="V173" s="59">
        <f t="shared" si="32"/>
        <v>101.95666005953268</v>
      </c>
      <c r="AE173"/>
      <c r="AH173"/>
      <c r="AN173"/>
      <c r="AW173"/>
      <c r="AX173"/>
    </row>
    <row r="174" spans="2:50">
      <c r="B174" s="27">
        <f t="shared" si="28"/>
        <v>70.5</v>
      </c>
      <c r="C174" s="28">
        <f t="shared" si="22"/>
        <v>1.175</v>
      </c>
      <c r="D174" s="45"/>
      <c r="E174" s="45">
        <f t="shared" si="29"/>
        <v>101.46295013991875</v>
      </c>
      <c r="F174" s="45">
        <f t="shared" si="23"/>
        <v>0</v>
      </c>
      <c r="G174" s="45">
        <f t="shared" si="24"/>
        <v>0</v>
      </c>
      <c r="H174" s="45">
        <f t="shared" si="25"/>
        <v>0</v>
      </c>
      <c r="I174" s="45">
        <f t="shared" si="26"/>
        <v>0</v>
      </c>
      <c r="J174" s="3"/>
      <c r="M174"/>
      <c r="N174"/>
      <c r="O174"/>
      <c r="P174"/>
      <c r="Q174"/>
      <c r="R174" s="58">
        <v>70.5</v>
      </c>
      <c r="S174" s="175">
        <f t="shared" si="27"/>
        <v>54.8862488322182</v>
      </c>
      <c r="T174" s="59">
        <f t="shared" si="30"/>
        <v>68.884518859323805</v>
      </c>
      <c r="U174" s="177">
        <f t="shared" si="31"/>
        <v>87.392866935593233</v>
      </c>
      <c r="V174" s="59">
        <f t="shared" si="32"/>
        <v>101.46295013991875</v>
      </c>
      <c r="AE174"/>
      <c r="AH174"/>
      <c r="AN174"/>
      <c r="AW174"/>
      <c r="AX174"/>
    </row>
    <row r="175" spans="2:50">
      <c r="B175" s="27">
        <f t="shared" si="28"/>
        <v>71</v>
      </c>
      <c r="C175" s="28">
        <f t="shared" si="22"/>
        <v>1.1833333333333333</v>
      </c>
      <c r="D175" s="45"/>
      <c r="E175" s="45">
        <f t="shared" si="29"/>
        <v>100.97509482536213</v>
      </c>
      <c r="F175" s="45">
        <f t="shared" si="23"/>
        <v>0</v>
      </c>
      <c r="G175" s="45">
        <f t="shared" si="24"/>
        <v>0</v>
      </c>
      <c r="H175" s="45">
        <f t="shared" si="25"/>
        <v>0</v>
      </c>
      <c r="I175" s="45">
        <f t="shared" si="26"/>
        <v>0</v>
      </c>
      <c r="J175" s="3"/>
      <c r="M175"/>
      <c r="N175"/>
      <c r="O175"/>
      <c r="P175"/>
      <c r="Q175"/>
      <c r="R175" s="58">
        <v>71</v>
      </c>
      <c r="S175" s="175">
        <f t="shared" si="27"/>
        <v>54.626590587026833</v>
      </c>
      <c r="T175" s="59">
        <f t="shared" si="30"/>
        <v>68.556214457529805</v>
      </c>
      <c r="U175" s="177">
        <f t="shared" si="31"/>
        <v>86.973892865041591</v>
      </c>
      <c r="V175" s="59">
        <f t="shared" si="32"/>
        <v>100.97509482536213</v>
      </c>
      <c r="AE175"/>
      <c r="AH175"/>
      <c r="AN175"/>
      <c r="AW175"/>
      <c r="AX175"/>
    </row>
    <row r="176" spans="2:50">
      <c r="B176" s="27">
        <f t="shared" si="28"/>
        <v>71.5</v>
      </c>
      <c r="C176" s="28">
        <f t="shared" si="22"/>
        <v>1.1916666666666667</v>
      </c>
      <c r="D176" s="45"/>
      <c r="E176" s="45">
        <f t="shared" si="29"/>
        <v>100.49298418855513</v>
      </c>
      <c r="F176" s="45">
        <f t="shared" si="23"/>
        <v>0</v>
      </c>
      <c r="G176" s="45">
        <f t="shared" si="24"/>
        <v>0</v>
      </c>
      <c r="H176" s="45">
        <f t="shared" si="25"/>
        <v>0</v>
      </c>
      <c r="I176" s="45">
        <f t="shared" si="26"/>
        <v>0</v>
      </c>
      <c r="J176" s="3"/>
      <c r="M176"/>
      <c r="N176"/>
      <c r="O176"/>
      <c r="P176"/>
      <c r="Q176"/>
      <c r="R176" s="58">
        <v>71.5</v>
      </c>
      <c r="S176" s="175">
        <f t="shared" si="27"/>
        <v>54.369970035506093</v>
      </c>
      <c r="T176" s="59">
        <f t="shared" si="30"/>
        <v>68.231762252892764</v>
      </c>
      <c r="U176" s="177">
        <f t="shared" si="31"/>
        <v>86.559846538249687</v>
      </c>
      <c r="V176" s="59">
        <f t="shared" si="32"/>
        <v>100.49298418855513</v>
      </c>
      <c r="AE176"/>
      <c r="AH176"/>
      <c r="AN176"/>
      <c r="AW176"/>
      <c r="AX176"/>
    </row>
    <row r="177" spans="2:50">
      <c r="B177" s="27">
        <f t="shared" si="28"/>
        <v>72</v>
      </c>
      <c r="C177" s="28">
        <f t="shared" si="22"/>
        <v>1.2</v>
      </c>
      <c r="D177" s="45"/>
      <c r="E177" s="45">
        <f t="shared" si="29"/>
        <v>100.01651111609408</v>
      </c>
      <c r="F177" s="45">
        <f t="shared" si="23"/>
        <v>0</v>
      </c>
      <c r="G177" s="45">
        <f t="shared" si="24"/>
        <v>0</v>
      </c>
      <c r="H177" s="45">
        <f t="shared" si="25"/>
        <v>0</v>
      </c>
      <c r="I177" s="45">
        <f t="shared" si="26"/>
        <v>0</v>
      </c>
      <c r="J177" s="3"/>
      <c r="M177"/>
      <c r="N177"/>
      <c r="O177"/>
      <c r="P177"/>
      <c r="Q177"/>
      <c r="R177" s="58">
        <v>72</v>
      </c>
      <c r="S177" s="175">
        <f t="shared" si="27"/>
        <v>54.116330767940426</v>
      </c>
      <c r="T177" s="59">
        <f t="shared" si="30"/>
        <v>67.911090577776022</v>
      </c>
      <c r="U177" s="177">
        <f t="shared" si="31"/>
        <v>86.150636141976975</v>
      </c>
      <c r="V177" s="59">
        <f t="shared" si="32"/>
        <v>100.01651111609408</v>
      </c>
      <c r="AE177"/>
      <c r="AH177"/>
      <c r="AN177"/>
      <c r="AW177"/>
      <c r="AX177"/>
    </row>
    <row r="178" spans="2:50">
      <c r="B178" s="27">
        <f t="shared" si="28"/>
        <v>72.5</v>
      </c>
      <c r="C178" s="28">
        <f t="shared" si="22"/>
        <v>1.2083333333333333</v>
      </c>
      <c r="D178" s="45"/>
      <c r="E178" s="45">
        <f t="shared" si="29"/>
        <v>99.545571217519566</v>
      </c>
      <c r="F178" s="45">
        <f t="shared" si="23"/>
        <v>0</v>
      </c>
      <c r="G178" s="45">
        <f t="shared" si="24"/>
        <v>0</v>
      </c>
      <c r="H178" s="45">
        <f t="shared" si="25"/>
        <v>0</v>
      </c>
      <c r="I178" s="45">
        <f t="shared" si="26"/>
        <v>0</v>
      </c>
      <c r="J178" s="3"/>
      <c r="M178"/>
      <c r="N178"/>
      <c r="O178"/>
      <c r="P178"/>
      <c r="Q178"/>
      <c r="R178" s="58">
        <v>72.5</v>
      </c>
      <c r="S178" s="175">
        <f t="shared" si="27"/>
        <v>53.865617804383618</v>
      </c>
      <c r="T178" s="59">
        <f t="shared" si="30"/>
        <v>67.594129583484531</v>
      </c>
      <c r="U178" s="177">
        <f t="shared" si="31"/>
        <v>85.746172195727894</v>
      </c>
      <c r="V178" s="59">
        <f t="shared" si="32"/>
        <v>99.545571217519566</v>
      </c>
      <c r="AE178"/>
      <c r="AH178"/>
      <c r="AN178"/>
      <c r="AW178"/>
      <c r="AX178"/>
    </row>
    <row r="179" spans="2:50">
      <c r="B179" s="27">
        <f t="shared" si="28"/>
        <v>73</v>
      </c>
      <c r="C179" s="28">
        <f t="shared" si="22"/>
        <v>1.2166666666666666</v>
      </c>
      <c r="D179" s="45"/>
      <c r="E179" s="45">
        <f t="shared" si="29"/>
        <v>99.080062737899254</v>
      </c>
      <c r="F179" s="45">
        <f t="shared" si="23"/>
        <v>0</v>
      </c>
      <c r="G179" s="45">
        <f t="shared" si="24"/>
        <v>0</v>
      </c>
      <c r="H179" s="45">
        <f t="shared" si="25"/>
        <v>0</v>
      </c>
      <c r="I179" s="45">
        <f t="shared" si="26"/>
        <v>0</v>
      </c>
      <c r="J179" s="3"/>
      <c r="M179"/>
      <c r="N179"/>
      <c r="O179"/>
      <c r="P179"/>
      <c r="Q179"/>
      <c r="R179" s="58">
        <v>73</v>
      </c>
      <c r="S179" s="175">
        <f t="shared" si="27"/>
        <v>53.617777548863849</v>
      </c>
      <c r="T179" s="59">
        <f t="shared" si="30"/>
        <v>67.280811181943349</v>
      </c>
      <c r="U179" s="177">
        <f t="shared" si="31"/>
        <v>85.34636747689342</v>
      </c>
      <c r="V179" s="59">
        <f t="shared" si="32"/>
        <v>99.080062737899254</v>
      </c>
      <c r="AE179"/>
      <c r="AH179"/>
      <c r="AN179"/>
      <c r="AW179"/>
      <c r="AX179"/>
    </row>
    <row r="180" spans="2:50">
      <c r="B180" s="27">
        <f t="shared" si="28"/>
        <v>73.5</v>
      </c>
      <c r="C180" s="28">
        <f t="shared" si="22"/>
        <v>1.2250000000000001</v>
      </c>
      <c r="D180" s="45"/>
      <c r="E180" s="45">
        <f t="shared" si="29"/>
        <v>98.619886473794253</v>
      </c>
      <c r="F180" s="45">
        <f t="shared" si="23"/>
        <v>0</v>
      </c>
      <c r="G180" s="45">
        <f t="shared" si="24"/>
        <v>0</v>
      </c>
      <c r="H180" s="45">
        <f t="shared" si="25"/>
        <v>0</v>
      </c>
      <c r="I180" s="45">
        <f t="shared" si="26"/>
        <v>0</v>
      </c>
      <c r="J180" s="3"/>
      <c r="M180"/>
      <c r="N180"/>
      <c r="O180"/>
      <c r="P180"/>
      <c r="Q180"/>
      <c r="R180" s="58">
        <v>73.5</v>
      </c>
      <c r="S180" s="175">
        <f t="shared" si="27"/>
        <v>53.372757745357845</v>
      </c>
      <c r="T180" s="59">
        <f t="shared" si="30"/>
        <v>66.971068989631348</v>
      </c>
      <c r="U180" s="177">
        <f t="shared" si="31"/>
        <v>84.951136948788516</v>
      </c>
      <c r="V180" s="59">
        <f t="shared" si="32"/>
        <v>98.619886473794253</v>
      </c>
      <c r="AE180"/>
      <c r="AH180"/>
      <c r="AN180"/>
      <c r="AW180"/>
      <c r="AX180"/>
    </row>
    <row r="181" spans="2:50">
      <c r="B181" s="27">
        <f t="shared" si="28"/>
        <v>74</v>
      </c>
      <c r="C181" s="28">
        <f t="shared" si="22"/>
        <v>1.2333333333333334</v>
      </c>
      <c r="D181" s="45"/>
      <c r="E181" s="45">
        <f t="shared" si="29"/>
        <v>98.16494569245495</v>
      </c>
      <c r="F181" s="45">
        <f t="shared" si="23"/>
        <v>0</v>
      </c>
      <c r="G181" s="45">
        <f t="shared" si="24"/>
        <v>0</v>
      </c>
      <c r="H181" s="45">
        <f t="shared" si="25"/>
        <v>0</v>
      </c>
      <c r="I181" s="45">
        <f t="shared" si="26"/>
        <v>0</v>
      </c>
      <c r="J181" s="3"/>
      <c r="M181"/>
      <c r="N181"/>
      <c r="O181"/>
      <c r="P181"/>
      <c r="Q181"/>
      <c r="R181" s="58">
        <v>74</v>
      </c>
      <c r="S181" s="175">
        <f t="shared" si="27"/>
        <v>53.130507435453403</v>
      </c>
      <c r="T181" s="59">
        <f t="shared" si="30"/>
        <v>66.664838273666859</v>
      </c>
      <c r="U181" s="177">
        <f t="shared" si="31"/>
        <v>84.560397691454398</v>
      </c>
      <c r="V181" s="59">
        <f t="shared" si="32"/>
        <v>98.16494569245495</v>
      </c>
      <c r="AE181"/>
      <c r="AH181"/>
      <c r="AN181"/>
      <c r="AW181"/>
      <c r="AX181"/>
    </row>
    <row r="182" spans="2:50">
      <c r="B182" s="27">
        <f t="shared" si="28"/>
        <v>74.5</v>
      </c>
      <c r="C182" s="28">
        <f t="shared" si="22"/>
        <v>1.2416666666666667</v>
      </c>
      <c r="D182" s="45"/>
      <c r="E182" s="45">
        <f t="shared" si="29"/>
        <v>97.715146054101496</v>
      </c>
      <c r="F182" s="45">
        <f t="shared" si="23"/>
        <v>0</v>
      </c>
      <c r="G182" s="45">
        <f t="shared" si="24"/>
        <v>0</v>
      </c>
      <c r="H182" s="45">
        <f t="shared" si="25"/>
        <v>0</v>
      </c>
      <c r="I182" s="45">
        <f t="shared" si="26"/>
        <v>0</v>
      </c>
      <c r="J182" s="3"/>
      <c r="M182"/>
      <c r="N182"/>
      <c r="O182"/>
      <c r="P182"/>
      <c r="Q182"/>
      <c r="R182" s="58">
        <v>74.5</v>
      </c>
      <c r="S182" s="175">
        <f t="shared" si="27"/>
        <v>52.890976917625579</v>
      </c>
      <c r="T182" s="59">
        <f t="shared" si="30"/>
        <v>66.362055899949894</v>
      </c>
      <c r="U182" s="177">
        <f t="shared" si="31"/>
        <v>84.174068835101664</v>
      </c>
      <c r="V182" s="59">
        <f t="shared" si="32"/>
        <v>97.715146054101496</v>
      </c>
      <c r="AE182"/>
      <c r="AH182"/>
      <c r="AN182"/>
      <c r="AW182"/>
      <c r="AX182"/>
    </row>
    <row r="183" spans="2:50">
      <c r="B183" s="27">
        <f t="shared" si="28"/>
        <v>75</v>
      </c>
      <c r="C183" s="28">
        <f t="shared" si="22"/>
        <v>1.25</v>
      </c>
      <c r="D183" s="45"/>
      <c r="E183" s="45">
        <f t="shared" si="29"/>
        <v>97.270395537151217</v>
      </c>
      <c r="F183" s="45">
        <f t="shared" si="23"/>
        <v>0</v>
      </c>
      <c r="G183" s="45">
        <f t="shared" si="24"/>
        <v>0</v>
      </c>
      <c r="H183" s="45">
        <f t="shared" si="25"/>
        <v>0</v>
      </c>
      <c r="I183" s="45">
        <f t="shared" si="26"/>
        <v>0</v>
      </c>
      <c r="J183" s="3"/>
      <c r="M183"/>
      <c r="N183"/>
      <c r="O183"/>
      <c r="P183"/>
      <c r="Q183"/>
      <c r="R183" s="58">
        <v>75</v>
      </c>
      <c r="S183" s="175">
        <f t="shared" si="27"/>
        <v>52.654117708053761</v>
      </c>
      <c r="T183" s="59">
        <f t="shared" si="30"/>
        <v>66.062660283268158</v>
      </c>
      <c r="U183" s="177">
        <f t="shared" si="31"/>
        <v>83.792071496075977</v>
      </c>
      <c r="V183" s="59">
        <f t="shared" si="32"/>
        <v>97.270395537151217</v>
      </c>
      <c r="AE183"/>
      <c r="AH183"/>
      <c r="AN183"/>
      <c r="AW183"/>
      <c r="AX183"/>
    </row>
    <row r="184" spans="2:50">
      <c r="B184" s="27">
        <f t="shared" si="28"/>
        <v>75.5</v>
      </c>
      <c r="C184" s="28">
        <f t="shared" si="22"/>
        <v>1.2583333333333333</v>
      </c>
      <c r="D184" s="45"/>
      <c r="E184" s="45">
        <f t="shared" si="29"/>
        <v>96.830604366263231</v>
      </c>
      <c r="F184" s="45">
        <f t="shared" si="23"/>
        <v>0</v>
      </c>
      <c r="G184" s="45">
        <f t="shared" si="24"/>
        <v>0</v>
      </c>
      <c r="H184" s="45">
        <f t="shared" si="25"/>
        <v>0</v>
      </c>
      <c r="I184" s="45">
        <f t="shared" si="26"/>
        <v>0</v>
      </c>
      <c r="J184" s="3"/>
      <c r="M184"/>
      <c r="N184"/>
      <c r="O184"/>
      <c r="P184"/>
      <c r="Q184"/>
      <c r="R184" s="58">
        <v>75.5</v>
      </c>
      <c r="S184" s="175">
        <f t="shared" si="27"/>
        <v>52.419882502912245</v>
      </c>
      <c r="T184" s="59">
        <f t="shared" si="30"/>
        <v>65.76659133928149</v>
      </c>
      <c r="U184" s="177">
        <f t="shared" si="31"/>
        <v>83.414328715235413</v>
      </c>
      <c r="V184" s="59">
        <f t="shared" si="32"/>
        <v>96.830604366263231</v>
      </c>
      <c r="AE184"/>
      <c r="AH184"/>
      <c r="AN184"/>
      <c r="AW184"/>
      <c r="AX184"/>
    </row>
    <row r="185" spans="2:50">
      <c r="B185" s="27">
        <f t="shared" si="28"/>
        <v>76</v>
      </c>
      <c r="C185" s="28">
        <f t="shared" si="22"/>
        <v>1.2666666666666666</v>
      </c>
      <c r="D185" s="45"/>
      <c r="E185" s="45">
        <f t="shared" si="29"/>
        <v>96.395684943075167</v>
      </c>
      <c r="F185" s="45">
        <f t="shared" si="23"/>
        <v>0</v>
      </c>
      <c r="G185" s="45">
        <f t="shared" si="24"/>
        <v>0</v>
      </c>
      <c r="H185" s="45">
        <f t="shared" si="25"/>
        <v>0</v>
      </c>
      <c r="I185" s="45">
        <f t="shared" si="26"/>
        <v>0</v>
      </c>
      <c r="J185" s="3"/>
      <c r="M185"/>
      <c r="N185"/>
      <c r="O185"/>
      <c r="P185"/>
      <c r="Q185"/>
      <c r="R185" s="58">
        <v>76</v>
      </c>
      <c r="S185" s="175">
        <f t="shared" si="27"/>
        <v>52.188225142069207</v>
      </c>
      <c r="T185" s="59">
        <f t="shared" si="30"/>
        <v>65.473790438300313</v>
      </c>
      <c r="U185" s="177">
        <f t="shared" si="31"/>
        <v>83.040765398633127</v>
      </c>
      <c r="V185" s="59">
        <f t="shared" si="32"/>
        <v>96.395684943075167</v>
      </c>
      <c r="AE185"/>
      <c r="AH185"/>
      <c r="AN185"/>
      <c r="AW185"/>
      <c r="AX185"/>
    </row>
    <row r="186" spans="2:50">
      <c r="B186" s="27">
        <f t="shared" si="28"/>
        <v>76.5</v>
      </c>
      <c r="C186" s="28">
        <f t="shared" si="22"/>
        <v>1.2749999999999999</v>
      </c>
      <c r="D186" s="45"/>
      <c r="E186" s="45">
        <f t="shared" si="29"/>
        <v>95.965551779515238</v>
      </c>
      <c r="F186" s="45">
        <f t="shared" si="23"/>
        <v>0</v>
      </c>
      <c r="G186" s="45">
        <f t="shared" si="24"/>
        <v>0</v>
      </c>
      <c r="H186" s="45">
        <f t="shared" si="25"/>
        <v>0</v>
      </c>
      <c r="I186" s="45">
        <f t="shared" si="26"/>
        <v>0</v>
      </c>
      <c r="J186" s="3"/>
      <c r="M186"/>
      <c r="N186"/>
      <c r="O186"/>
      <c r="P186"/>
      <c r="Q186"/>
      <c r="R186" s="58">
        <v>76.5</v>
      </c>
      <c r="S186" s="175">
        <f t="shared" si="27"/>
        <v>51.9591005741324</v>
      </c>
      <c r="T186" s="59">
        <f t="shared" si="30"/>
        <v>65.184200360781304</v>
      </c>
      <c r="U186" s="177">
        <f t="shared" si="31"/>
        <v>82.671308260403933</v>
      </c>
      <c r="V186" s="59">
        <f t="shared" si="32"/>
        <v>95.965551779515238</v>
      </c>
      <c r="AE186"/>
      <c r="AH186"/>
      <c r="AN186"/>
      <c r="AW186"/>
      <c r="AX186"/>
    </row>
    <row r="187" spans="2:50">
      <c r="B187" s="27">
        <f t="shared" si="28"/>
        <v>77</v>
      </c>
      <c r="C187" s="28">
        <f t="shared" si="22"/>
        <v>1.2833333333333334</v>
      </c>
      <c r="D187" s="45"/>
      <c r="E187" s="45">
        <f t="shared" si="29"/>
        <v>95.540121433576942</v>
      </c>
      <c r="F187" s="45">
        <f t="shared" si="23"/>
        <v>0</v>
      </c>
      <c r="G187" s="45">
        <f t="shared" si="24"/>
        <v>0</v>
      </c>
      <c r="H187" s="45">
        <f t="shared" si="25"/>
        <v>0</v>
      </c>
      <c r="I187" s="45">
        <f t="shared" si="26"/>
        <v>0</v>
      </c>
      <c r="J187" s="3"/>
      <c r="M187"/>
      <c r="N187"/>
      <c r="O187"/>
      <c r="P187"/>
      <c r="Q187"/>
      <c r="R187" s="58">
        <v>77</v>
      </c>
      <c r="S187" s="175">
        <f t="shared" si="27"/>
        <v>51.73246482278379</v>
      </c>
      <c r="T187" s="59">
        <f t="shared" si="30"/>
        <v>64.897765254464616</v>
      </c>
      <c r="U187" s="177">
        <f t="shared" si="31"/>
        <v>82.305885767760003</v>
      </c>
      <c r="V187" s="59">
        <f t="shared" si="32"/>
        <v>95.540121433576942</v>
      </c>
      <c r="AE187"/>
      <c r="AH187"/>
      <c r="AN187"/>
      <c r="AW187"/>
      <c r="AX187"/>
    </row>
    <row r="188" spans="2:50">
      <c r="B188" s="27">
        <f t="shared" si="28"/>
        <v>77.5</v>
      </c>
      <c r="C188" s="28">
        <f t="shared" si="22"/>
        <v>1.2916666666666667</v>
      </c>
      <c r="D188" s="45"/>
      <c r="E188" s="45">
        <f t="shared" si="29"/>
        <v>95.119312447451136</v>
      </c>
      <c r="F188" s="45">
        <f t="shared" si="23"/>
        <v>0</v>
      </c>
      <c r="G188" s="45">
        <f t="shared" si="24"/>
        <v>0</v>
      </c>
      <c r="H188" s="45">
        <f t="shared" si="25"/>
        <v>0</v>
      </c>
      <c r="I188" s="45">
        <f t="shared" si="26"/>
        <v>0</v>
      </c>
      <c r="J188" s="3"/>
      <c r="M188"/>
      <c r="N188"/>
      <c r="O188"/>
      <c r="P188"/>
      <c r="Q188"/>
      <c r="R188" s="58">
        <v>77.5</v>
      </c>
      <c r="S188" s="175">
        <f t="shared" si="27"/>
        <v>51.508274954346952</v>
      </c>
      <c r="T188" s="59">
        <f t="shared" si="30"/>
        <v>64.614430593082915</v>
      </c>
      <c r="U188" s="177">
        <f t="shared" si="31"/>
        <v>81.944428088004386</v>
      </c>
      <c r="V188" s="59">
        <f t="shared" si="32"/>
        <v>95.119312447451136</v>
      </c>
      <c r="AE188"/>
      <c r="AH188"/>
      <c r="AN188"/>
      <c r="AW188"/>
      <c r="AX188"/>
    </row>
    <row r="189" spans="2:50">
      <c r="B189" s="27">
        <f t="shared" si="28"/>
        <v>78</v>
      </c>
      <c r="C189" s="28">
        <f t="shared" si="22"/>
        <v>1.3</v>
      </c>
      <c r="D189" s="45"/>
      <c r="E189" s="45">
        <f t="shared" si="29"/>
        <v>94.703045287913184</v>
      </c>
      <c r="F189" s="45">
        <f t="shared" si="23"/>
        <v>0</v>
      </c>
      <c r="G189" s="45">
        <f t="shared" si="24"/>
        <v>0</v>
      </c>
      <c r="H189" s="45">
        <f t="shared" si="25"/>
        <v>0</v>
      </c>
      <c r="I189" s="45">
        <f t="shared" si="26"/>
        <v>0</v>
      </c>
      <c r="J189" s="3"/>
      <c r="M189"/>
      <c r="N189"/>
      <c r="O189"/>
      <c r="P189"/>
      <c r="Q189"/>
      <c r="R189" s="58">
        <v>78</v>
      </c>
      <c r="S189" s="175">
        <f t="shared" si="27"/>
        <v>51.28648904653479</v>
      </c>
      <c r="T189" s="59">
        <f t="shared" si="30"/>
        <v>64.334143136573758</v>
      </c>
      <c r="U189" s="177">
        <f t="shared" si="31"/>
        <v>81.586867037475201</v>
      </c>
      <c r="V189" s="59">
        <f t="shared" si="32"/>
        <v>94.703045287913184</v>
      </c>
      <c r="AE189"/>
      <c r="AH189"/>
      <c r="AN189"/>
      <c r="AW189"/>
      <c r="AX189"/>
    </row>
    <row r="190" spans="2:50">
      <c r="B190" s="27">
        <f t="shared" si="28"/>
        <v>78.5</v>
      </c>
      <c r="C190" s="28">
        <f t="shared" si="22"/>
        <v>1.3083333333333333</v>
      </c>
      <c r="D190" s="45"/>
      <c r="E190" s="45">
        <f t="shared" si="29"/>
        <v>94.29124228887035</v>
      </c>
      <c r="F190" s="45">
        <f t="shared" si="23"/>
        <v>0</v>
      </c>
      <c r="G190" s="45">
        <f t="shared" si="24"/>
        <v>0</v>
      </c>
      <c r="H190" s="45">
        <f t="shared" si="25"/>
        <v>0</v>
      </c>
      <c r="I190" s="45">
        <f t="shared" si="26"/>
        <v>0</v>
      </c>
      <c r="J190" s="3"/>
      <c r="M190"/>
      <c r="N190"/>
      <c r="O190"/>
      <c r="P190"/>
      <c r="Q190"/>
      <c r="R190" s="58">
        <v>78.5</v>
      </c>
      <c r="S190" s="175">
        <f t="shared" si="27"/>
        <v>51.067066158327378</v>
      </c>
      <c r="T190" s="59">
        <f t="shared" si="30"/>
        <v>64.056850892732214</v>
      </c>
      <c r="U190" s="177">
        <f t="shared" si="31"/>
        <v>81.233136032339587</v>
      </c>
      <c r="V190" s="59">
        <f t="shared" si="32"/>
        <v>94.29124228887035</v>
      </c>
      <c r="AE190"/>
      <c r="AH190"/>
      <c r="AN190"/>
      <c r="AW190"/>
      <c r="AX190"/>
    </row>
    <row r="191" spans="2:50">
      <c r="B191" s="27">
        <f t="shared" si="28"/>
        <v>79</v>
      </c>
      <c r="C191" s="28">
        <f t="shared" si="22"/>
        <v>1.3166666666666667</v>
      </c>
      <c r="D191" s="45"/>
      <c r="E191" s="45">
        <f t="shared" si="29"/>
        <v>93.883827595977337</v>
      </c>
      <c r="F191" s="45">
        <f t="shared" si="23"/>
        <v>0</v>
      </c>
      <c r="G191" s="45">
        <f t="shared" si="24"/>
        <v>0</v>
      </c>
      <c r="H191" s="45">
        <f t="shared" si="25"/>
        <v>0</v>
      </c>
      <c r="I191" s="45">
        <f t="shared" si="26"/>
        <v>0</v>
      </c>
      <c r="J191" s="3"/>
      <c r="M191"/>
      <c r="N191"/>
      <c r="O191"/>
      <c r="P191"/>
      <c r="Q191"/>
      <c r="R191" s="58">
        <v>79</v>
      </c>
      <c r="S191" s="175">
        <f t="shared" si="27"/>
        <v>50.849966300932124</v>
      </c>
      <c r="T191" s="59">
        <f t="shared" si="30"/>
        <v>63.782503080242726</v>
      </c>
      <c r="U191" s="177">
        <f t="shared" si="31"/>
        <v>80.883170041157967</v>
      </c>
      <c r="V191" s="59">
        <f t="shared" si="32"/>
        <v>93.883827595977337</v>
      </c>
      <c r="AE191"/>
      <c r="AH191"/>
      <c r="AN191"/>
      <c r="AW191"/>
      <c r="AX191"/>
    </row>
    <row r="192" spans="2:50">
      <c r="B192" s="27">
        <f t="shared" si="28"/>
        <v>79.5</v>
      </c>
      <c r="C192" s="28">
        <f t="shared" si="22"/>
        <v>1.325</v>
      </c>
      <c r="D192" s="45"/>
      <c r="E192" s="45">
        <f t="shared" si="29"/>
        <v>93.480727113232319</v>
      </c>
      <c r="F192" s="45">
        <f t="shared" si="23"/>
        <v>0</v>
      </c>
      <c r="G192" s="45">
        <f t="shared" si="24"/>
        <v>0</v>
      </c>
      <c r="H192" s="45">
        <f t="shared" si="25"/>
        <v>0</v>
      </c>
      <c r="I192" s="45">
        <f t="shared" si="26"/>
        <v>0</v>
      </c>
      <c r="J192" s="3"/>
      <c r="M192"/>
      <c r="N192"/>
      <c r="O192"/>
      <c r="P192"/>
      <c r="Q192"/>
      <c r="R192" s="58">
        <v>79.5</v>
      </c>
      <c r="S192" s="175">
        <f t="shared" si="27"/>
        <v>50.635150409780508</v>
      </c>
      <c r="T192" s="59">
        <f t="shared" si="30"/>
        <v>63.511050093031329</v>
      </c>
      <c r="U192" s="177">
        <f t="shared" si="31"/>
        <v>80.536905539144485</v>
      </c>
      <c r="V192" s="59">
        <f t="shared" si="32"/>
        <v>93.480727113232319</v>
      </c>
      <c r="AE192"/>
      <c r="AH192"/>
      <c r="AN192"/>
      <c r="AW192"/>
      <c r="AX192"/>
    </row>
    <row r="193" spans="1:50">
      <c r="B193" s="27">
        <f t="shared" si="28"/>
        <v>80</v>
      </c>
      <c r="C193" s="28">
        <f t="shared" si="22"/>
        <v>1.3333333333333333</v>
      </c>
      <c r="D193" s="45"/>
      <c r="E193" s="45">
        <f t="shared" si="29"/>
        <v>93.081868451472531</v>
      </c>
      <c r="F193" s="45">
        <f t="shared" si="23"/>
        <v>0</v>
      </c>
      <c r="G193" s="45">
        <f t="shared" si="24"/>
        <v>0</v>
      </c>
      <c r="H193" s="45">
        <f t="shared" si="25"/>
        <v>0</v>
      </c>
      <c r="I193" s="45">
        <f t="shared" si="26"/>
        <v>0</v>
      </c>
      <c r="J193" s="3"/>
      <c r="M193"/>
      <c r="N193"/>
      <c r="O193"/>
      <c r="P193"/>
      <c r="Q193"/>
      <c r="R193" s="58">
        <v>80</v>
      </c>
      <c r="S193" s="175">
        <f t="shared" si="27"/>
        <v>50.422580317518779</v>
      </c>
      <c r="T193" s="59">
        <f t="shared" si="30"/>
        <v>63.242443465884605</v>
      </c>
      <c r="U193" s="177">
        <f t="shared" si="31"/>
        <v>80.194280464053165</v>
      </c>
      <c r="V193" s="59">
        <f t="shared" si="32"/>
        <v>93.081868451472531</v>
      </c>
      <c r="AE193"/>
      <c r="AH193"/>
      <c r="AN193"/>
      <c r="AW193"/>
      <c r="AX193"/>
    </row>
    <row r="194" spans="1:50">
      <c r="B194" s="27">
        <f t="shared" si="28"/>
        <v>80.5</v>
      </c>
      <c r="C194" s="28">
        <f t="shared" si="22"/>
        <v>1.3416666666666666</v>
      </c>
      <c r="D194" s="45"/>
      <c r="E194" s="45">
        <f t="shared" si="29"/>
        <v>92.687180878688338</v>
      </c>
      <c r="F194" s="45">
        <f t="shared" si="23"/>
        <v>0</v>
      </c>
      <c r="G194" s="45">
        <f t="shared" si="24"/>
        <v>0</v>
      </c>
      <c r="H194" s="45">
        <f t="shared" si="25"/>
        <v>0</v>
      </c>
      <c r="I194" s="45">
        <f t="shared" si="26"/>
        <v>0</v>
      </c>
      <c r="J194" s="3"/>
      <c r="M194"/>
      <c r="N194"/>
      <c r="O194"/>
      <c r="P194"/>
      <c r="Q194"/>
      <c r="R194" s="58">
        <v>80.5</v>
      </c>
      <c r="S194" s="175">
        <f t="shared" si="27"/>
        <v>50.212218727950706</v>
      </c>
      <c r="T194" s="59">
        <f t="shared" si="30"/>
        <v>62.976635841281215</v>
      </c>
      <c r="U194" s="177">
        <f t="shared" si="31"/>
        <v>79.85523417362171</v>
      </c>
      <c r="V194" s="59">
        <f t="shared" si="32"/>
        <v>92.687180878688338</v>
      </c>
      <c r="AE194"/>
      <c r="AH194"/>
      <c r="AN194"/>
      <c r="AW194"/>
      <c r="AX194"/>
    </row>
    <row r="195" spans="1:50">
      <c r="B195" s="27">
        <f t="shared" si="28"/>
        <v>81</v>
      </c>
      <c r="C195" s="28">
        <f t="shared" si="22"/>
        <v>1.35</v>
      </c>
      <c r="D195" s="45"/>
      <c r="E195" s="45">
        <f t="shared" si="29"/>
        <v>92.296595272082314</v>
      </c>
      <c r="F195" s="45">
        <f t="shared" si="23"/>
        <v>0</v>
      </c>
      <c r="G195" s="45">
        <f t="shared" si="24"/>
        <v>0</v>
      </c>
      <c r="H195" s="45">
        <f t="shared" si="25"/>
        <v>0</v>
      </c>
      <c r="I195" s="45">
        <f t="shared" si="26"/>
        <v>0</v>
      </c>
      <c r="J195" s="3"/>
      <c r="M195"/>
      <c r="N195"/>
      <c r="O195"/>
      <c r="P195"/>
      <c r="Q195"/>
      <c r="R195" s="58">
        <v>81</v>
      </c>
      <c r="S195" s="175">
        <f t="shared" si="27"/>
        <v>50.004029190893519</v>
      </c>
      <c r="T195" s="59">
        <f t="shared" si="30"/>
        <v>62.713580937387377</v>
      </c>
      <c r="U195" s="177">
        <f t="shared" si="31"/>
        <v>79.519707404509063</v>
      </c>
      <c r="V195" s="59">
        <f t="shared" si="32"/>
        <v>92.296595272082314</v>
      </c>
      <c r="AE195"/>
      <c r="AH195"/>
      <c r="AN195"/>
      <c r="AW195"/>
      <c r="AX195"/>
    </row>
    <row r="196" spans="1:50">
      <c r="B196" s="27">
        <f t="shared" si="28"/>
        <v>81.5</v>
      </c>
      <c r="C196" s="28">
        <f t="shared" si="22"/>
        <v>1.3583333333333334</v>
      </c>
      <c r="D196" s="45"/>
      <c r="E196" s="45">
        <f t="shared" si="29"/>
        <v>91.910044071801053</v>
      </c>
      <c r="F196" s="45">
        <f t="shared" si="23"/>
        <v>0</v>
      </c>
      <c r="G196" s="45">
        <f t="shared" si="24"/>
        <v>0</v>
      </c>
      <c r="H196" s="45">
        <f t="shared" si="25"/>
        <v>0</v>
      </c>
      <c r="I196" s="45">
        <f t="shared" si="26"/>
        <v>0</v>
      </c>
      <c r="J196" s="3"/>
      <c r="M196"/>
      <c r="N196"/>
      <c r="O196"/>
      <c r="P196"/>
      <c r="Q196"/>
      <c r="R196" s="58">
        <v>81.5</v>
      </c>
      <c r="S196" s="175">
        <f t="shared" si="27"/>
        <v>49.797976077909567</v>
      </c>
      <c r="T196" s="59">
        <f t="shared" si="30"/>
        <v>62.453233517167419</v>
      </c>
      <c r="U196" s="177">
        <f t="shared" si="31"/>
        <v>79.187642232665027</v>
      </c>
      <c r="V196" s="59">
        <f t="shared" si="32"/>
        <v>91.910044071801053</v>
      </c>
      <c r="AE196"/>
      <c r="AH196"/>
      <c r="AN196"/>
      <c r="AW196"/>
      <c r="AX196"/>
    </row>
    <row r="197" spans="1:50">
      <c r="A197"/>
      <c r="B197" s="27">
        <f t="shared" si="28"/>
        <v>82</v>
      </c>
      <c r="C197" s="28">
        <f t="shared" si="22"/>
        <v>1.3666666666666667</v>
      </c>
      <c r="D197" s="45"/>
      <c r="E197" s="45">
        <f t="shared" si="29"/>
        <v>91.527461236271051</v>
      </c>
      <c r="F197" s="45">
        <f t="shared" si="23"/>
        <v>0</v>
      </c>
      <c r="G197" s="45">
        <f t="shared" si="24"/>
        <v>0</v>
      </c>
      <c r="H197" s="45">
        <f t="shared" si="25"/>
        <v>0</v>
      </c>
      <c r="I197" s="45">
        <f t="shared" si="26"/>
        <v>0</v>
      </c>
      <c r="M197"/>
      <c r="N197"/>
      <c r="O197"/>
      <c r="P197"/>
      <c r="Q197"/>
      <c r="R197" s="58">
        <v>82</v>
      </c>
      <c r="S197" s="175">
        <f t="shared" si="27"/>
        <v>49.594024558877948</v>
      </c>
      <c r="T197" s="59">
        <f t="shared" si="30"/>
        <v>62.195549358564548</v>
      </c>
      <c r="U197" s="177">
        <f t="shared" si="31"/>
        <v>78.858982035073964</v>
      </c>
      <c r="V197" s="59">
        <f t="shared" si="32"/>
        <v>91.527461236271051</v>
      </c>
      <c r="AE197"/>
      <c r="AH197"/>
      <c r="AN197"/>
    </row>
    <row r="198" spans="1:50">
      <c r="A198"/>
      <c r="B198" s="27">
        <f t="shared" si="28"/>
        <v>82.5</v>
      </c>
      <c r="C198" s="28">
        <f t="shared" si="22"/>
        <v>1.375</v>
      </c>
      <c r="D198" s="45"/>
      <c r="E198" s="45">
        <f t="shared" si="29"/>
        <v>91.148782199075157</v>
      </c>
      <c r="F198" s="45">
        <f t="shared" si="23"/>
        <v>0</v>
      </c>
      <c r="G198" s="45">
        <f t="shared" si="24"/>
        <v>0</v>
      </c>
      <c r="H198" s="45">
        <f t="shared" si="25"/>
        <v>0</v>
      </c>
      <c r="I198" s="45">
        <f t="shared" si="26"/>
        <v>0</v>
      </c>
      <c r="M198"/>
      <c r="N198"/>
      <c r="O198"/>
      <c r="P198"/>
      <c r="Q198"/>
      <c r="R198" s="58">
        <v>82.5</v>
      </c>
      <c r="S198" s="175">
        <f t="shared" si="27"/>
        <v>49.392140579372231</v>
      </c>
      <c r="T198" s="59">
        <f t="shared" si="30"/>
        <v>61.940485225708926</v>
      </c>
      <c r="U198" s="177">
        <f t="shared" si="31"/>
        <v>78.533671452816876</v>
      </c>
      <c r="V198" s="59">
        <f t="shared" si="32"/>
        <v>91.148782199075157</v>
      </c>
      <c r="AE198"/>
      <c r="AH198"/>
      <c r="AN198"/>
    </row>
    <row r="199" spans="1:50">
      <c r="A199"/>
      <c r="B199" s="27">
        <f t="shared" si="28"/>
        <v>83</v>
      </c>
      <c r="C199" s="28">
        <f t="shared" si="22"/>
        <v>1.3833333333333333</v>
      </c>
      <c r="D199" s="45"/>
      <c r="E199" s="45">
        <f t="shared" si="29"/>
        <v>90.773943827305288</v>
      </c>
      <c r="F199" s="45">
        <f t="shared" si="23"/>
        <v>0</v>
      </c>
      <c r="G199" s="45">
        <f t="shared" si="24"/>
        <v>0</v>
      </c>
      <c r="H199" s="45">
        <f t="shared" si="25"/>
        <v>0</v>
      </c>
      <c r="I199" s="45">
        <f t="shared" si="26"/>
        <v>0</v>
      </c>
      <c r="M199"/>
      <c r="N199"/>
      <c r="O199"/>
      <c r="P199"/>
      <c r="Q199"/>
      <c r="R199" s="58">
        <v>83</v>
      </c>
      <c r="S199" s="175">
        <f t="shared" si="27"/>
        <v>49.192290838811644</v>
      </c>
      <c r="T199" s="59">
        <f t="shared" si="30"/>
        <v>61.687998841110257</v>
      </c>
      <c r="U199" s="177">
        <f t="shared" si="31"/>
        <v>78.21165635539802</v>
      </c>
      <c r="V199" s="59">
        <f t="shared" si="32"/>
        <v>90.773943827305288</v>
      </c>
      <c r="AE199"/>
      <c r="AH199"/>
      <c r="AN199"/>
    </row>
    <row r="200" spans="1:50">
      <c r="A200"/>
      <c r="B200" s="27">
        <f t="shared" si="28"/>
        <v>83.5</v>
      </c>
      <c r="C200" s="28">
        <f t="shared" si="22"/>
        <v>1.3916666666666666</v>
      </c>
      <c r="D200" s="45"/>
      <c r="E200" s="45">
        <f t="shared" si="29"/>
        <v>90.4028843813348</v>
      </c>
      <c r="F200" s="45">
        <f t="shared" si="23"/>
        <v>0</v>
      </c>
      <c r="G200" s="45">
        <f t="shared" si="24"/>
        <v>0</v>
      </c>
      <c r="H200" s="45">
        <f t="shared" si="25"/>
        <v>0</v>
      </c>
      <c r="I200" s="45">
        <f t="shared" si="26"/>
        <v>0</v>
      </c>
      <c r="M200"/>
      <c r="N200"/>
      <c r="O200"/>
      <c r="P200"/>
      <c r="Q200"/>
      <c r="R200" s="58">
        <v>83.5</v>
      </c>
      <c r="S200" s="175">
        <f t="shared" si="27"/>
        <v>48.994442769355366</v>
      </c>
      <c r="T200" s="59">
        <f t="shared" si="30"/>
        <v>61.438048858797558</v>
      </c>
      <c r="U200" s="177">
        <f t="shared" si="31"/>
        <v>77.89288380628696</v>
      </c>
      <c r="V200" s="59">
        <f t="shared" si="32"/>
        <v>90.4028843813348</v>
      </c>
      <c r="AE200"/>
      <c r="AH200"/>
      <c r="AN200"/>
    </row>
    <row r="201" spans="1:50">
      <c r="A201"/>
      <c r="B201" s="27">
        <f t="shared" si="28"/>
        <v>84</v>
      </c>
      <c r="C201" s="28">
        <f t="shared" si="22"/>
        <v>1.4</v>
      </c>
      <c r="D201" s="45"/>
      <c r="E201" s="45">
        <f t="shared" si="29"/>
        <v>90.035543475951599</v>
      </c>
      <c r="F201" s="45">
        <f t="shared" si="23"/>
        <v>0</v>
      </c>
      <c r="G201" s="45">
        <f t="shared" si="24"/>
        <v>0</v>
      </c>
      <c r="H201" s="45">
        <f t="shared" si="25"/>
        <v>0</v>
      </c>
      <c r="I201" s="45">
        <f t="shared" si="26"/>
        <v>0</v>
      </c>
      <c r="M201"/>
      <c r="N201"/>
      <c r="O201"/>
      <c r="P201"/>
      <c r="Q201"/>
      <c r="R201" s="58">
        <v>84</v>
      </c>
      <c r="S201" s="175">
        <f t="shared" si="27"/>
        <v>48.798564515509248</v>
      </c>
      <c r="T201" s="59">
        <f t="shared" si="30"/>
        <v>61.190594838366223</v>
      </c>
      <c r="U201" s="177">
        <f t="shared" si="31"/>
        <v>77.577302029625884</v>
      </c>
      <c r="V201" s="59">
        <f t="shared" si="32"/>
        <v>90.035543475951599</v>
      </c>
      <c r="AE201"/>
      <c r="AH201"/>
      <c r="AN201"/>
    </row>
    <row r="202" spans="1:50">
      <c r="A202"/>
      <c r="B202" s="27">
        <f t="shared" si="28"/>
        <v>84.5</v>
      </c>
      <c r="C202" s="28">
        <f t="shared" si="22"/>
        <v>1.4083333333333334</v>
      </c>
      <c r="D202" s="45"/>
      <c r="E202" s="45">
        <f t="shared" si="29"/>
        <v>89.671862042799731</v>
      </c>
      <c r="F202" s="45">
        <f t="shared" si="23"/>
        <v>0</v>
      </c>
      <c r="G202" s="45">
        <f t="shared" si="24"/>
        <v>0</v>
      </c>
      <c r="H202" s="45">
        <f t="shared" si="25"/>
        <v>0</v>
      </c>
      <c r="I202" s="45">
        <f t="shared" si="26"/>
        <v>0</v>
      </c>
      <c r="M202"/>
      <c r="N202"/>
      <c r="O202"/>
      <c r="P202"/>
      <c r="Q202"/>
      <c r="R202" s="58">
        <v>84.5</v>
      </c>
      <c r="S202" s="175">
        <f t="shared" si="27"/>
        <v>48.604624914418203</v>
      </c>
      <c r="T202" s="59">
        <f t="shared" si="30"/>
        <v>60.945597219898154</v>
      </c>
      <c r="U202" s="177">
        <f t="shared" si="31"/>
        <v>77.264860378057179</v>
      </c>
      <c r="V202" s="59">
        <f t="shared" si="32"/>
        <v>89.671862042799731</v>
      </c>
      <c r="AE202"/>
      <c r="AH202"/>
      <c r="AN202"/>
    </row>
    <row r="203" spans="1:50">
      <c r="A203"/>
      <c r="B203" s="27">
        <f t="shared" si="28"/>
        <v>85</v>
      </c>
      <c r="C203" s="28">
        <f t="shared" si="22"/>
        <v>1.4166666666666667</v>
      </c>
      <c r="D203" s="45"/>
      <c r="E203" s="45">
        <f t="shared" si="29"/>
        <v>89.311782294077844</v>
      </c>
      <c r="F203" s="45">
        <f t="shared" si="23"/>
        <v>0</v>
      </c>
      <c r="G203" s="45">
        <f t="shared" si="24"/>
        <v>0</v>
      </c>
      <c r="H203" s="45">
        <f t="shared" si="25"/>
        <v>0</v>
      </c>
      <c r="I203" s="45">
        <f t="shared" si="26"/>
        <v>0</v>
      </c>
      <c r="M203"/>
      <c r="N203"/>
      <c r="O203"/>
      <c r="P203"/>
      <c r="Q203"/>
      <c r="R203" s="58">
        <v>85</v>
      </c>
      <c r="S203" s="175">
        <f t="shared" si="27"/>
        <v>48.412593476816298</v>
      </c>
      <c r="T203" s="59">
        <f t="shared" si="30"/>
        <v>60.70301729972018</v>
      </c>
      <c r="U203" s="177">
        <f t="shared" si="31"/>
        <v>76.955509301627359</v>
      </c>
      <c r="V203" s="59">
        <f t="shared" si="32"/>
        <v>89.311782294077844</v>
      </c>
      <c r="AE203"/>
      <c r="AH203"/>
      <c r="AN203"/>
    </row>
    <row r="204" spans="1:50">
      <c r="A204"/>
      <c r="B204" s="27">
        <f t="shared" si="28"/>
        <v>85.5</v>
      </c>
      <c r="C204" s="28">
        <f t="shared" si="22"/>
        <v>1.425</v>
      </c>
      <c r="D204" s="45"/>
      <c r="E204" s="45">
        <f t="shared" si="29"/>
        <v>88.955247687444228</v>
      </c>
      <c r="F204" s="45">
        <f t="shared" si="23"/>
        <v>0</v>
      </c>
      <c r="G204" s="45">
        <f t="shared" si="24"/>
        <v>0</v>
      </c>
      <c r="H204" s="45">
        <f t="shared" si="25"/>
        <v>0</v>
      </c>
      <c r="I204" s="45">
        <f t="shared" si="26"/>
        <v>0</v>
      </c>
      <c r="M204"/>
      <c r="N204"/>
      <c r="O204"/>
      <c r="P204"/>
      <c r="Q204"/>
      <c r="R204" s="58">
        <v>85.5</v>
      </c>
      <c r="S204" s="175">
        <f t="shared" si="27"/>
        <v>48.222440368609419</v>
      </c>
      <c r="T204" s="59">
        <f t="shared" si="30"/>
        <v>60.462817206967529</v>
      </c>
      <c r="U204" s="177">
        <f t="shared" si="31"/>
        <v>76.649200317724436</v>
      </c>
      <c r="V204" s="59">
        <f t="shared" si="32"/>
        <v>88.955247687444228</v>
      </c>
      <c r="AE204"/>
      <c r="AH204"/>
      <c r="AN204"/>
    </row>
    <row r="205" spans="1:50">
      <c r="A205"/>
      <c r="B205" s="27">
        <f t="shared" si="28"/>
        <v>86</v>
      </c>
      <c r="C205" s="28">
        <f t="shared" si="22"/>
        <v>1.4333333333333333</v>
      </c>
      <c r="D205" s="45"/>
      <c r="E205" s="45">
        <f t="shared" si="29"/>
        <v>88.602202892083028</v>
      </c>
      <c r="F205" s="45">
        <f t="shared" si="23"/>
        <v>0</v>
      </c>
      <c r="G205" s="45">
        <f t="shared" si="24"/>
        <v>0</v>
      </c>
      <c r="H205" s="45">
        <f t="shared" si="25"/>
        <v>0</v>
      </c>
      <c r="I205" s="45">
        <f t="shared" si="26"/>
        <v>0</v>
      </c>
      <c r="M205"/>
      <c r="N205"/>
      <c r="O205"/>
      <c r="P205"/>
      <c r="Q205"/>
      <c r="R205" s="58">
        <v>86</v>
      </c>
      <c r="S205" s="175">
        <f t="shared" si="27"/>
        <v>48.034136393065516</v>
      </c>
      <c r="T205" s="59">
        <f t="shared" si="30"/>
        <v>60.224959880921602</v>
      </c>
      <c r="U205" s="177">
        <f t="shared" si="31"/>
        <v>76.345885982009023</v>
      </c>
      <c r="V205" s="59">
        <f t="shared" si="32"/>
        <v>88.602202892083028</v>
      </c>
      <c r="AE205"/>
      <c r="AH205"/>
      <c r="AN205"/>
    </row>
    <row r="206" spans="1:50">
      <c r="A206"/>
      <c r="B206" s="27">
        <f t="shared" si="28"/>
        <v>86.5</v>
      </c>
      <c r="C206" s="28">
        <f t="shared" si="22"/>
        <v>1.4416666666666667</v>
      </c>
      <c r="D206" s="45"/>
      <c r="E206" s="45">
        <f t="shared" si="29"/>
        <v>88.252593755885258</v>
      </c>
      <c r="F206" s="45">
        <f t="shared" si="23"/>
        <v>0</v>
      </c>
      <c r="G206" s="45">
        <f t="shared" si="24"/>
        <v>0</v>
      </c>
      <c r="H206" s="45">
        <f t="shared" si="25"/>
        <v>0</v>
      </c>
      <c r="I206" s="45">
        <f t="shared" si="26"/>
        <v>0</v>
      </c>
      <c r="M206"/>
      <c r="N206"/>
      <c r="O206"/>
      <c r="P206"/>
      <c r="Q206"/>
      <c r="R206" s="58">
        <v>86.5</v>
      </c>
      <c r="S206" s="175">
        <f t="shared" si="27"/>
        <v>47.847652973589362</v>
      </c>
      <c r="T206" s="59">
        <f t="shared" si="30"/>
        <v>59.989409049091911</v>
      </c>
      <c r="U206" s="177">
        <f t="shared" si="31"/>
        <v>76.045519860300772</v>
      </c>
      <c r="V206" s="59">
        <f t="shared" si="32"/>
        <v>88.252593755885258</v>
      </c>
      <c r="AE206"/>
      <c r="AH206"/>
      <c r="AN206"/>
    </row>
    <row r="207" spans="1:50">
      <c r="A207"/>
      <c r="B207" s="27">
        <f t="shared" si="28"/>
        <v>87</v>
      </c>
      <c r="C207" s="28">
        <f t="shared" si="22"/>
        <v>1.45</v>
      </c>
      <c r="D207" s="45"/>
      <c r="E207" s="45">
        <f t="shared" si="29"/>
        <v>87.906367273703466</v>
      </c>
      <c r="F207" s="45">
        <f t="shared" si="23"/>
        <v>0</v>
      </c>
      <c r="G207" s="45">
        <f t="shared" si="24"/>
        <v>0</v>
      </c>
      <c r="H207" s="45">
        <f t="shared" si="25"/>
        <v>0</v>
      </c>
      <c r="I207" s="45">
        <f t="shared" si="26"/>
        <v>0</v>
      </c>
      <c r="M207"/>
      <c r="N207"/>
      <c r="O207"/>
      <c r="P207"/>
      <c r="Q207"/>
      <c r="R207" s="58">
        <v>87</v>
      </c>
      <c r="S207" s="175">
        <f t="shared" si="27"/>
        <v>47.662962137059424</v>
      </c>
      <c r="T207" s="59">
        <f t="shared" si="30"/>
        <v>59.756129206013945</v>
      </c>
      <c r="U207" s="177">
        <f t="shared" si="31"/>
        <v>75.748056501383729</v>
      </c>
      <c r="V207" s="59">
        <f t="shared" si="32"/>
        <v>87.906367273703466</v>
      </c>
      <c r="AE207"/>
      <c r="AH207"/>
      <c r="AN207"/>
    </row>
    <row r="208" spans="1:50">
      <c r="A208"/>
      <c r="B208" s="27">
        <f t="shared" si="28"/>
        <v>87.5</v>
      </c>
      <c r="C208" s="28">
        <f t="shared" si="22"/>
        <v>1.4583333333333333</v>
      </c>
      <c r="D208" s="45"/>
      <c r="E208" s="45">
        <f t="shared" si="29"/>
        <v>87.563471556637083</v>
      </c>
      <c r="F208" s="45">
        <f t="shared" si="23"/>
        <v>0</v>
      </c>
      <c r="G208" s="45">
        <f t="shared" si="24"/>
        <v>0</v>
      </c>
      <c r="H208" s="45">
        <f t="shared" si="25"/>
        <v>0</v>
      </c>
      <c r="I208" s="45">
        <f t="shared" si="26"/>
        <v>0</v>
      </c>
      <c r="L208"/>
      <c r="M208"/>
      <c r="N208"/>
      <c r="O208"/>
      <c r="P208"/>
      <c r="Q208"/>
      <c r="R208" s="58">
        <v>87.5</v>
      </c>
      <c r="S208" s="175">
        <f t="shared" si="27"/>
        <v>47.480036497704837</v>
      </c>
      <c r="T208" s="59">
        <f t="shared" si="30"/>
        <v>59.525085592734868</v>
      </c>
      <c r="U208" s="177">
        <f t="shared" si="31"/>
        <v>75.453451410694555</v>
      </c>
      <c r="V208" s="59">
        <f t="shared" si="32"/>
        <v>87.563471556637083</v>
      </c>
      <c r="AE208"/>
      <c r="AH208"/>
      <c r="AN208"/>
    </row>
    <row r="209" spans="1:40">
      <c r="A209"/>
      <c r="B209" s="27">
        <f t="shared" si="28"/>
        <v>88</v>
      </c>
      <c r="C209" s="28">
        <f t="shared" si="22"/>
        <v>1.4666666666666666</v>
      </c>
      <c r="D209" s="45"/>
      <c r="E209" s="45">
        <f t="shared" si="29"/>
        <v>87.223855802310979</v>
      </c>
      <c r="F209" s="45">
        <f t="shared" si="23"/>
        <v>0</v>
      </c>
      <c r="G209" s="45">
        <f t="shared" si="24"/>
        <v>0</v>
      </c>
      <c r="H209" s="45">
        <f t="shared" si="25"/>
        <v>0</v>
      </c>
      <c r="I209" s="45">
        <f t="shared" si="26"/>
        <v>0</v>
      </c>
      <c r="L209"/>
      <c r="M209"/>
      <c r="N209"/>
      <c r="O209"/>
      <c r="P209"/>
      <c r="Q209"/>
      <c r="R209" s="58">
        <v>88</v>
      </c>
      <c r="S209" s="175">
        <f t="shared" si="27"/>
        <v>47.29884924150273</v>
      </c>
      <c r="T209" s="59">
        <f t="shared" si="30"/>
        <v>59.296244176961928</v>
      </c>
      <c r="U209" s="177">
        <f t="shared" si="31"/>
        <v>75.161661024861203</v>
      </c>
      <c r="V209" s="59">
        <f t="shared" si="32"/>
        <v>87.223855802310979</v>
      </c>
      <c r="AE209"/>
      <c r="AH209"/>
      <c r="AN209"/>
    </row>
    <row r="210" spans="1:40">
      <c r="A210"/>
      <c r="B210" s="27">
        <f t="shared" si="28"/>
        <v>88.5</v>
      </c>
      <c r="C210" s="28">
        <f t="shared" si="22"/>
        <v>1.4750000000000001</v>
      </c>
      <c r="D210" s="45"/>
      <c r="E210" s="45">
        <f t="shared" si="29"/>
        <v>86.88747026610875</v>
      </c>
      <c r="F210" s="45">
        <f t="shared" si="23"/>
        <v>0</v>
      </c>
      <c r="G210" s="45">
        <f t="shared" si="24"/>
        <v>0</v>
      </c>
      <c r="H210" s="45">
        <f t="shared" si="25"/>
        <v>0</v>
      </c>
      <c r="I210" s="45">
        <f t="shared" si="26"/>
        <v>0</v>
      </c>
      <c r="L210"/>
      <c r="M210"/>
      <c r="N210"/>
      <c r="O210"/>
      <c r="P210"/>
      <c r="Q210"/>
      <c r="R210" s="58">
        <v>88.5</v>
      </c>
      <c r="S210" s="175">
        <f t="shared" si="27"/>
        <v>47.119374111075722</v>
      </c>
      <c r="T210" s="59">
        <f t="shared" si="30"/>
        <v>59.069571633847701</v>
      </c>
      <c r="U210" s="177">
        <f t="shared" si="31"/>
        <v>74.87264268705907</v>
      </c>
      <c r="V210" s="59">
        <f t="shared" si="32"/>
        <v>86.88747026610875</v>
      </c>
      <c r="AE210"/>
      <c r="AH210"/>
      <c r="AN210"/>
    </row>
    <row r="211" spans="1:40">
      <c r="A211"/>
      <c r="B211" s="27">
        <f t="shared" si="28"/>
        <v>89</v>
      </c>
      <c r="C211" s="28">
        <f t="shared" si="22"/>
        <v>1.4833333333333334</v>
      </c>
      <c r="D211" s="45"/>
      <c r="E211" s="45">
        <f t="shared" si="29"/>
        <v>86.554266233324725</v>
      </c>
      <c r="F211" s="45">
        <f t="shared" si="23"/>
        <v>0</v>
      </c>
      <c r="G211" s="45">
        <f t="shared" si="24"/>
        <v>0</v>
      </c>
      <c r="H211" s="45">
        <f t="shared" si="25"/>
        <v>0</v>
      </c>
      <c r="I211" s="45">
        <f t="shared" si="26"/>
        <v>0</v>
      </c>
      <c r="L211"/>
      <c r="M211"/>
      <c r="N211"/>
      <c r="O211"/>
      <c r="P211"/>
      <c r="Q211"/>
      <c r="R211" s="58">
        <v>89</v>
      </c>
      <c r="S211" s="175">
        <f t="shared" si="27"/>
        <v>46.941585391071072</v>
      </c>
      <c r="T211" s="59">
        <f t="shared" si="30"/>
        <v>58.845035327388651</v>
      </c>
      <c r="U211" s="177">
        <f t="shared" si="31"/>
        <v>74.586354623154264</v>
      </c>
      <c r="V211" s="59">
        <f t="shared" si="32"/>
        <v>86.554266233324725</v>
      </c>
      <c r="AE211"/>
      <c r="AH211"/>
      <c r="AN211"/>
    </row>
    <row r="212" spans="1:40">
      <c r="A212"/>
      <c r="B212" s="27">
        <f t="shared" si="28"/>
        <v>89.5</v>
      </c>
      <c r="C212" s="28">
        <f t="shared" si="22"/>
        <v>1.4916666666666667</v>
      </c>
      <c r="D212" s="45"/>
      <c r="E212" s="45">
        <f t="shared" si="29"/>
        <v>86.2241959922017</v>
      </c>
      <c r="F212" s="45">
        <f t="shared" si="23"/>
        <v>0</v>
      </c>
      <c r="G212" s="45">
        <f t="shared" si="24"/>
        <v>0</v>
      </c>
      <c r="H212" s="45">
        <f t="shared" si="25"/>
        <v>0</v>
      </c>
      <c r="I212" s="45">
        <f t="shared" si="26"/>
        <v>0</v>
      </c>
      <c r="L212"/>
      <c r="M212"/>
      <c r="N212"/>
      <c r="O212"/>
      <c r="P212"/>
      <c r="Q212"/>
      <c r="R212" s="58">
        <v>89.5</v>
      </c>
      <c r="S212" s="175">
        <f t="shared" si="27"/>
        <v>46.765457894003518</v>
      </c>
      <c r="T212" s="59">
        <f t="shared" si="30"/>
        <v>58.622603292414297</v>
      </c>
      <c r="U212" s="177">
        <f t="shared" si="31"/>
        <v>74.302755918605001</v>
      </c>
      <c r="V212" s="59">
        <f t="shared" si="32"/>
        <v>86.2241959922017</v>
      </c>
      <c r="AE212"/>
      <c r="AH212"/>
      <c r="AN212"/>
    </row>
    <row r="213" spans="1:40">
      <c r="A213"/>
      <c r="B213" s="27">
        <f t="shared" si="28"/>
        <v>90</v>
      </c>
      <c r="C213" s="28">
        <f t="shared" si="22"/>
        <v>1.5</v>
      </c>
      <c r="D213" s="45"/>
      <c r="E213" s="45">
        <f t="shared" si="29"/>
        <v>85.897212807819429</v>
      </c>
      <c r="F213" s="45">
        <f t="shared" si="23"/>
        <v>0</v>
      </c>
      <c r="G213" s="45">
        <f t="shared" si="24"/>
        <v>0</v>
      </c>
      <c r="H213" s="45">
        <f t="shared" si="25"/>
        <v>0</v>
      </c>
      <c r="I213" s="45">
        <f t="shared" si="26"/>
        <v>0</v>
      </c>
      <c r="L213"/>
      <c r="M213"/>
      <c r="N213"/>
      <c r="O213"/>
      <c r="P213"/>
      <c r="Q213"/>
      <c r="R213" s="58">
        <v>90</v>
      </c>
      <c r="S213" s="175">
        <f t="shared" si="27"/>
        <v>46.590966946544512</v>
      </c>
      <c r="T213" s="59">
        <f t="shared" si="30"/>
        <v>58.402244217144549</v>
      </c>
      <c r="U213" s="177">
        <f t="shared" si="31"/>
        <v>74.021806496091912</v>
      </c>
      <c r="V213" s="59">
        <f t="shared" si="32"/>
        <v>85.897212807819429</v>
      </c>
      <c r="AE213"/>
      <c r="AH213"/>
      <c r="AN213"/>
    </row>
    <row r="214" spans="1:40">
      <c r="A214"/>
      <c r="B214" s="27">
        <f t="shared" si="28"/>
        <v>90.5</v>
      </c>
      <c r="C214" s="28">
        <f t="shared" ref="C214:C273" si="33">B214/60</f>
        <v>1.5083333333333333</v>
      </c>
      <c r="D214" s="45"/>
      <c r="E214" s="45">
        <f t="shared" ref="E214:E273" si="34">VLOOKUP(B214,$R$34:$V$273,$B$12+1)</f>
        <v>85.573270896804289</v>
      </c>
      <c r="F214" s="45">
        <f t="shared" ref="F214:F273" si="35">E214*$B$11</f>
        <v>0</v>
      </c>
      <c r="G214" s="45">
        <f t="shared" ref="G214:G273" si="36">F214*60*B214/1000</f>
        <v>0</v>
      </c>
      <c r="H214" s="45">
        <f t="shared" ref="H214:H273" si="37">B214*60/1000*$B$19</f>
        <v>0</v>
      </c>
      <c r="I214" s="45">
        <f t="shared" ref="I214:I273" si="38">G214-H214</f>
        <v>0</v>
      </c>
      <c r="L214"/>
      <c r="M214"/>
      <c r="N214"/>
      <c r="O214"/>
      <c r="P214"/>
      <c r="Q214"/>
      <c r="R214" s="58">
        <v>90.5</v>
      </c>
      <c r="S214" s="175">
        <f t="shared" ref="S214:S273" si="39">954.11*R214^-0.671</f>
        <v>46.418088376241421</v>
      </c>
      <c r="T214" s="59">
        <f t="shared" ref="T214:T273" si="40">1223.2*R214^-0.676</f>
        <v>58.183927426294765</v>
      </c>
      <c r="U214" s="177">
        <f t="shared" ref="U214:U273" si="41">1578.5*R214^-0.68</f>
        <v>73.743467093851507</v>
      </c>
      <c r="V214" s="59">
        <f t="shared" ref="V214:V273" si="42">1848.3*R214^-0.682</f>
        <v>85.573270896804289</v>
      </c>
      <c r="AE214"/>
      <c r="AH214"/>
      <c r="AN214"/>
    </row>
    <row r="215" spans="1:40">
      <c r="A215" s="2"/>
      <c r="B215" s="27">
        <f t="shared" si="28"/>
        <v>91</v>
      </c>
      <c r="C215" s="28">
        <f t="shared" si="33"/>
        <v>1.5166666666666666</v>
      </c>
      <c r="D215" s="45"/>
      <c r="E215" s="45">
        <f t="shared" si="34"/>
        <v>85.25232540282903</v>
      </c>
      <c r="F215" s="45">
        <f t="shared" si="35"/>
        <v>0</v>
      </c>
      <c r="G215" s="45">
        <f t="shared" si="36"/>
        <v>0</v>
      </c>
      <c r="H215" s="45">
        <f t="shared" si="37"/>
        <v>0</v>
      </c>
      <c r="I215" s="45">
        <f t="shared" si="38"/>
        <v>0</v>
      </c>
      <c r="L215"/>
      <c r="M215"/>
      <c r="N215"/>
      <c r="O215"/>
      <c r="P215"/>
      <c r="Q215"/>
      <c r="R215" s="58">
        <v>91</v>
      </c>
      <c r="S215" s="175">
        <f t="shared" si="39"/>
        <v>46.246798498650961</v>
      </c>
      <c r="T215" s="59">
        <f t="shared" si="40"/>
        <v>57.967622864707934</v>
      </c>
      <c r="U215" s="177">
        <f t="shared" si="41"/>
        <v>73.467699244686045</v>
      </c>
      <c r="V215" s="59">
        <f t="shared" si="42"/>
        <v>85.25232540282903</v>
      </c>
      <c r="AE215"/>
      <c r="AH215"/>
      <c r="AN215"/>
    </row>
    <row r="216" spans="1:40">
      <c r="B216" s="27">
        <f t="shared" si="28"/>
        <v>91.5</v>
      </c>
      <c r="C216" s="28">
        <f t="shared" si="33"/>
        <v>1.5249999999999999</v>
      </c>
      <c r="D216" s="45"/>
      <c r="E216" s="45">
        <f t="shared" si="34"/>
        <v>84.934332372873484</v>
      </c>
      <c r="F216" s="45">
        <f t="shared" si="35"/>
        <v>0</v>
      </c>
      <c r="G216" s="45">
        <f t="shared" si="36"/>
        <v>0</v>
      </c>
      <c r="H216" s="45">
        <f t="shared" si="37"/>
        <v>0</v>
      </c>
      <c r="I216" s="45">
        <f t="shared" si="38"/>
        <v>0</v>
      </c>
      <c r="L216"/>
      <c r="M216"/>
      <c r="N216"/>
      <c r="O216"/>
      <c r="P216"/>
      <c r="R216" s="58">
        <v>91.5</v>
      </c>
      <c r="S216" s="175">
        <f t="shared" si="39"/>
        <v>46.077074104871627</v>
      </c>
      <c r="T216" s="59">
        <f t="shared" si="40"/>
        <v>57.753301081495231</v>
      </c>
      <c r="U216" s="177">
        <f t="shared" si="41"/>
        <v>73.194465255625417</v>
      </c>
      <c r="V216" s="59">
        <f t="shared" si="42"/>
        <v>84.934332372873484</v>
      </c>
    </row>
    <row r="217" spans="1:40">
      <c r="B217" s="27">
        <f t="shared" si="28"/>
        <v>92</v>
      </c>
      <c r="C217" s="28">
        <f t="shared" si="33"/>
        <v>1.5333333333333334</v>
      </c>
      <c r="D217" s="45"/>
      <c r="E217" s="45">
        <f t="shared" si="34"/>
        <v>84.619248734219937</v>
      </c>
      <c r="F217" s="45">
        <f t="shared" si="35"/>
        <v>0</v>
      </c>
      <c r="G217" s="45">
        <f t="shared" si="36"/>
        <v>0</v>
      </c>
      <c r="H217" s="45">
        <f t="shared" si="37"/>
        <v>0</v>
      </c>
      <c r="I217" s="45">
        <f t="shared" si="38"/>
        <v>0</v>
      </c>
      <c r="L217"/>
      <c r="M217"/>
      <c r="N217"/>
      <c r="O217"/>
      <c r="P217"/>
      <c r="R217" s="58">
        <v>92</v>
      </c>
      <c r="S217" s="175">
        <f t="shared" si="39"/>
        <v>45.908892449460879</v>
      </c>
      <c r="T217" s="59">
        <f t="shared" si="40"/>
        <v>57.540933214666069</v>
      </c>
      <c r="U217" s="177">
        <f t="shared" si="41"/>
        <v>72.923728188218178</v>
      </c>
      <c r="V217" s="59">
        <f t="shared" si="42"/>
        <v>84.619248734219937</v>
      </c>
    </row>
    <row r="218" spans="1:40">
      <c r="B218" s="27">
        <f t="shared" si="28"/>
        <v>92.5</v>
      </c>
      <c r="C218" s="28">
        <f t="shared" si="33"/>
        <v>1.5416666666666667</v>
      </c>
      <c r="D218" s="45"/>
      <c r="E218" s="45">
        <f t="shared" si="34"/>
        <v>84.307032272154444</v>
      </c>
      <c r="F218" s="45">
        <f t="shared" si="35"/>
        <v>0</v>
      </c>
      <c r="G218" s="45">
        <f t="shared" si="36"/>
        <v>0</v>
      </c>
      <c r="H218" s="45">
        <f t="shared" si="37"/>
        <v>0</v>
      </c>
      <c r="I218" s="45">
        <f t="shared" si="38"/>
        <v>0</v>
      </c>
      <c r="L218"/>
      <c r="M218"/>
      <c r="N218"/>
      <c r="O218"/>
      <c r="P218"/>
      <c r="R218" s="58">
        <v>92.5</v>
      </c>
      <c r="S218" s="175">
        <f t="shared" si="39"/>
        <v>45.742231238722916</v>
      </c>
      <c r="T218" s="59">
        <f t="shared" si="40"/>
        <v>57.330490976230166</v>
      </c>
      <c r="U218" s="177">
        <f t="shared" si="41"/>
        <v>72.655451839427116</v>
      </c>
      <c r="V218" s="59">
        <f t="shared" si="42"/>
        <v>84.307032272154444</v>
      </c>
    </row>
    <row r="219" spans="1:40">
      <c r="B219" s="27">
        <f t="shared" si="28"/>
        <v>93</v>
      </c>
      <c r="C219" s="28">
        <f t="shared" si="33"/>
        <v>1.55</v>
      </c>
      <c r="D219" s="45"/>
      <c r="E219" s="45">
        <f t="shared" si="34"/>
        <v>83.997641608351032</v>
      </c>
      <c r="F219" s="45">
        <f t="shared" si="35"/>
        <v>0</v>
      </c>
      <c r="G219" s="45">
        <f t="shared" si="36"/>
        <v>0</v>
      </c>
      <c r="H219" s="45">
        <f t="shared" si="37"/>
        <v>0</v>
      </c>
      <c r="I219" s="45">
        <f t="shared" si="38"/>
        <v>0</v>
      </c>
      <c r="L219"/>
      <c r="M219"/>
      <c r="N219"/>
      <c r="O219"/>
      <c r="P219"/>
      <c r="R219" s="58">
        <v>93</v>
      </c>
      <c r="S219" s="175">
        <f t="shared" si="39"/>
        <v>45.577068619353931</v>
      </c>
      <c r="T219" s="59">
        <f t="shared" si="40"/>
        <v>57.121946637754753</v>
      </c>
      <c r="U219" s="177">
        <f t="shared" si="41"/>
        <v>72.389600723109453</v>
      </c>
      <c r="V219" s="59">
        <f t="shared" si="42"/>
        <v>83.997641608351032</v>
      </c>
    </row>
    <row r="220" spans="1:40">
      <c r="B220" s="27">
        <f t="shared" si="28"/>
        <v>93.5</v>
      </c>
      <c r="C220" s="28">
        <f t="shared" si="33"/>
        <v>1.5583333333333333</v>
      </c>
      <c r="D220" s="45"/>
      <c r="E220" s="45">
        <f t="shared" si="34"/>
        <v>83.691036179912459</v>
      </c>
      <c r="F220" s="45">
        <f t="shared" si="35"/>
        <v>0</v>
      </c>
      <c r="G220" s="45">
        <f t="shared" si="36"/>
        <v>0</v>
      </c>
      <c r="H220" s="45">
        <f t="shared" si="37"/>
        <v>0</v>
      </c>
      <c r="I220" s="45">
        <f t="shared" si="38"/>
        <v>0</v>
      </c>
      <c r="L220"/>
      <c r="M220"/>
      <c r="N220"/>
      <c r="O220"/>
      <c r="P220"/>
      <c r="R220" s="58">
        <v>93.5</v>
      </c>
      <c r="S220" s="175">
        <f t="shared" si="39"/>
        <v>45.413383167431959</v>
      </c>
      <c r="T220" s="59">
        <f t="shared" si="40"/>
        <v>56.915273016360288</v>
      </c>
      <c r="U220" s="177">
        <f t="shared" si="41"/>
        <v>72.126140052059966</v>
      </c>
      <c r="V220" s="59">
        <f t="shared" si="42"/>
        <v>83.691036179912459</v>
      </c>
    </row>
    <row r="221" spans="1:40">
      <c r="B221" s="27">
        <f t="shared" si="28"/>
        <v>94</v>
      </c>
      <c r="C221" s="28">
        <f t="shared" si="33"/>
        <v>1.5666666666666667</v>
      </c>
      <c r="D221" s="45"/>
      <c r="E221" s="45">
        <f t="shared" si="34"/>
        <v>83.387176219045443</v>
      </c>
      <c r="F221" s="45">
        <f t="shared" si="35"/>
        <v>0</v>
      </c>
      <c r="G221" s="45">
        <f t="shared" si="36"/>
        <v>0</v>
      </c>
      <c r="H221" s="45">
        <f t="shared" si="37"/>
        <v>0</v>
      </c>
      <c r="I221" s="45">
        <f t="shared" si="38"/>
        <v>0</v>
      </c>
      <c r="L221"/>
      <c r="M221"/>
      <c r="N221"/>
      <c r="O221"/>
      <c r="P221"/>
      <c r="R221" s="58">
        <v>94</v>
      </c>
      <c r="S221" s="175">
        <f t="shared" si="39"/>
        <v>45.251153877739206</v>
      </c>
      <c r="T221" s="59">
        <f t="shared" si="40"/>
        <v>56.710443461139718</v>
      </c>
      <c r="U221" s="177">
        <f t="shared" si="41"/>
        <v>71.86503572059685</v>
      </c>
      <c r="V221" s="59">
        <f t="shared" si="42"/>
        <v>83.387176219045443</v>
      </c>
    </row>
    <row r="222" spans="1:40">
      <c r="B222" s="27">
        <f t="shared" si="28"/>
        <v>94.5</v>
      </c>
      <c r="C222" s="28">
        <f t="shared" si="33"/>
        <v>1.575</v>
      </c>
      <c r="D222" s="45"/>
      <c r="E222" s="45">
        <f t="shared" si="34"/>
        <v>83.086022733347292</v>
      </c>
      <c r="F222" s="45">
        <f t="shared" si="35"/>
        <v>0</v>
      </c>
      <c r="G222" s="45">
        <f t="shared" si="36"/>
        <v>0</v>
      </c>
      <c r="H222" s="45">
        <f t="shared" si="37"/>
        <v>0</v>
      </c>
      <c r="I222" s="45">
        <f t="shared" si="38"/>
        <v>0</v>
      </c>
      <c r="L222"/>
      <c r="M222"/>
      <c r="N222"/>
      <c r="O222"/>
      <c r="P222"/>
      <c r="R222" s="58">
        <v>94.5</v>
      </c>
      <c r="S222" s="175">
        <f t="shared" si="39"/>
        <v>45.09036015340498</v>
      </c>
      <c r="T222" s="59">
        <f t="shared" si="40"/>
        <v>56.507431839985472</v>
      </c>
      <c r="U222" s="177">
        <f t="shared" si="41"/>
        <v>71.60625428767159</v>
      </c>
      <c r="V222" s="59">
        <f t="shared" si="42"/>
        <v>83.086022733347292</v>
      </c>
    </row>
    <row r="223" spans="1:40">
      <c r="B223" s="27">
        <f t="shared" si="28"/>
        <v>95</v>
      </c>
      <c r="C223" s="28">
        <f t="shared" si="33"/>
        <v>1.5833333333333333</v>
      </c>
      <c r="D223" s="45"/>
      <c r="E223" s="45">
        <f t="shared" si="34"/>
        <v>82.787537486682524</v>
      </c>
      <c r="F223" s="45">
        <f t="shared" si="35"/>
        <v>0</v>
      </c>
      <c r="G223" s="45">
        <f t="shared" si="36"/>
        <v>0</v>
      </c>
      <c r="H223" s="45">
        <f t="shared" si="37"/>
        <v>0</v>
      </c>
      <c r="I223" s="45">
        <f t="shared" si="38"/>
        <v>0</v>
      </c>
      <c r="L223"/>
      <c r="M223"/>
      <c r="N223"/>
      <c r="O223"/>
      <c r="P223"/>
      <c r="R223" s="58">
        <v>95</v>
      </c>
      <c r="S223" s="175">
        <f t="shared" si="39"/>
        <v>44.930981795858152</v>
      </c>
      <c r="T223" s="59">
        <f t="shared" si="40"/>
        <v>56.306212526810839</v>
      </c>
      <c r="U223" s="177">
        <f t="shared" si="41"/>
        <v>71.349762960484284</v>
      </c>
      <c r="V223" s="59">
        <f t="shared" si="42"/>
        <v>82.787537486682524</v>
      </c>
    </row>
    <row r="224" spans="1:40">
      <c r="B224" s="27">
        <f t="shared" si="28"/>
        <v>95.5</v>
      </c>
      <c r="C224" s="28">
        <f t="shared" si="33"/>
        <v>1.5916666666666666</v>
      </c>
      <c r="D224" s="45"/>
      <c r="E224" s="45">
        <f t="shared" si="34"/>
        <v>82.491682980628951</v>
      </c>
      <c r="F224" s="45">
        <f t="shared" si="35"/>
        <v>0</v>
      </c>
      <c r="G224" s="45">
        <f t="shared" si="36"/>
        <v>0</v>
      </c>
      <c r="H224" s="45">
        <f t="shared" si="37"/>
        <v>0</v>
      </c>
      <c r="I224" s="45">
        <f t="shared" si="38"/>
        <v>0</v>
      </c>
      <c r="L224"/>
      <c r="M224"/>
      <c r="N224"/>
      <c r="O224"/>
      <c r="P224"/>
      <c r="R224" s="58">
        <v>95.5</v>
      </c>
      <c r="S224" s="175">
        <f t="shared" si="39"/>
        <v>44.772998995077963</v>
      </c>
      <c r="T224" s="59">
        <f t="shared" si="40"/>
        <v>56.106760389151034</v>
      </c>
      <c r="U224" s="177">
        <f t="shared" si="41"/>
        <v>71.09552957858611</v>
      </c>
      <c r="V224" s="59">
        <f t="shared" si="42"/>
        <v>82.491682980628951</v>
      </c>
    </row>
    <row r="225" spans="2:22">
      <c r="B225" s="27">
        <f t="shared" si="28"/>
        <v>96</v>
      </c>
      <c r="C225" s="28">
        <f t="shared" si="33"/>
        <v>1.6</v>
      </c>
      <c r="D225" s="45"/>
      <c r="E225" s="45">
        <f t="shared" si="34"/>
        <v>82.198422436473166</v>
      </c>
      <c r="F225" s="45">
        <f t="shared" si="35"/>
        <v>0</v>
      </c>
      <c r="G225" s="45">
        <f t="shared" si="36"/>
        <v>0</v>
      </c>
      <c r="H225" s="45">
        <f t="shared" si="37"/>
        <v>0</v>
      </c>
      <c r="I225" s="45">
        <f t="shared" si="38"/>
        <v>0</v>
      </c>
      <c r="L225"/>
      <c r="M225"/>
      <c r="N225"/>
      <c r="O225"/>
      <c r="P225"/>
      <c r="R225" s="58">
        <v>96</v>
      </c>
      <c r="S225" s="175">
        <f t="shared" si="39"/>
        <v>44.616392320133272</v>
      </c>
      <c r="T225" s="59">
        <f t="shared" si="40"/>
        <v>55.909050776131259</v>
      </c>
      <c r="U225" s="177">
        <f t="shared" si="41"/>
        <v>70.843522598453262</v>
      </c>
      <c r="V225" s="59">
        <f t="shared" si="42"/>
        <v>82.198422436473166</v>
      </c>
    </row>
    <row r="226" spans="2:22">
      <c r="B226" s="27">
        <f t="shared" si="28"/>
        <v>96.5</v>
      </c>
      <c r="C226" s="28">
        <f t="shared" si="33"/>
        <v>1.6083333333333334</v>
      </c>
      <c r="D226" s="45"/>
      <c r="E226" s="45">
        <f t="shared" si="34"/>
        <v>81.907719777736574</v>
      </c>
      <c r="F226" s="45">
        <f t="shared" si="35"/>
        <v>0</v>
      </c>
      <c r="G226" s="45">
        <f t="shared" si="36"/>
        <v>0</v>
      </c>
      <c r="H226" s="45">
        <f t="shared" si="37"/>
        <v>0</v>
      </c>
      <c r="I226" s="45">
        <f t="shared" si="38"/>
        <v>0</v>
      </c>
      <c r="L226"/>
      <c r="M226"/>
      <c r="N226"/>
      <c r="O226"/>
      <c r="P226"/>
      <c r="R226" s="58">
        <v>96.5</v>
      </c>
      <c r="S226" s="175">
        <f t="shared" si="39"/>
        <v>44.461142709999962</v>
      </c>
      <c r="T226" s="59">
        <f t="shared" si="40"/>
        <v>55.713059506788852</v>
      </c>
      <c r="U226" s="177">
        <f t="shared" si="41"/>
        <v>70.59371107851446</v>
      </c>
      <c r="V226" s="59">
        <f t="shared" si="42"/>
        <v>81.907719777736574</v>
      </c>
    </row>
    <row r="227" spans="2:22">
      <c r="B227" s="27">
        <f t="shared" ref="B227:B273" si="43">+B226+0.5</f>
        <v>97</v>
      </c>
      <c r="C227" s="28">
        <f t="shared" si="33"/>
        <v>1.6166666666666667</v>
      </c>
      <c r="D227" s="45"/>
      <c r="E227" s="45">
        <f t="shared" si="34"/>
        <v>81.619539613213945</v>
      </c>
      <c r="F227" s="45">
        <f t="shared" si="35"/>
        <v>0</v>
      </c>
      <c r="G227" s="45">
        <f t="shared" si="36"/>
        <v>0</v>
      </c>
      <c r="H227" s="45">
        <f t="shared" si="37"/>
        <v>0</v>
      </c>
      <c r="I227" s="45">
        <f t="shared" si="38"/>
        <v>0</v>
      </c>
      <c r="L227"/>
      <c r="M227"/>
      <c r="N227"/>
      <c r="O227"/>
      <c r="P227"/>
      <c r="R227" s="58">
        <v>97</v>
      </c>
      <c r="S227" s="175">
        <f t="shared" si="39"/>
        <v>44.30723146464684</v>
      </c>
      <c r="T227" s="59">
        <f t="shared" si="40"/>
        <v>55.518762858737574</v>
      </c>
      <c r="U227" s="177">
        <f t="shared" si="41"/>
        <v>70.346064664617941</v>
      </c>
      <c r="V227" s="59">
        <f t="shared" si="42"/>
        <v>81.619539613213945</v>
      </c>
    </row>
    <row r="228" spans="2:22">
      <c r="B228" s="27">
        <f t="shared" si="43"/>
        <v>97.5</v>
      </c>
      <c r="C228" s="28">
        <f t="shared" si="33"/>
        <v>1.625</v>
      </c>
      <c r="D228" s="45"/>
      <c r="E228" s="45">
        <f t="shared" si="34"/>
        <v>81.333847220506016</v>
      </c>
      <c r="F228" s="45">
        <f t="shared" si="35"/>
        <v>0</v>
      </c>
      <c r="G228" s="45">
        <f t="shared" si="36"/>
        <v>0</v>
      </c>
      <c r="H228" s="45">
        <f t="shared" si="37"/>
        <v>0</v>
      </c>
      <c r="I228" s="45">
        <f t="shared" si="38"/>
        <v>0</v>
      </c>
      <c r="L228"/>
      <c r="M228"/>
      <c r="N228"/>
      <c r="O228"/>
      <c r="P228"/>
      <c r="R228" s="58">
        <v>97.5</v>
      </c>
      <c r="S228" s="175">
        <f t="shared" si="39"/>
        <v>44.154640236381269</v>
      </c>
      <c r="T228" s="59">
        <f t="shared" si="40"/>
        <v>55.326137557161836</v>
      </c>
      <c r="U228" s="177">
        <f t="shared" si="41"/>
        <v>70.100553575921424</v>
      </c>
      <c r="V228" s="59">
        <f t="shared" si="42"/>
        <v>81.333847220506016</v>
      </c>
    </row>
    <row r="229" spans="2:22">
      <c r="B229" s="27">
        <f t="shared" si="43"/>
        <v>98</v>
      </c>
      <c r="C229" s="28">
        <f t="shared" si="33"/>
        <v>1.6333333333333333</v>
      </c>
      <c r="D229" s="45"/>
      <c r="E229" s="45">
        <f t="shared" si="34"/>
        <v>81.050608530030274</v>
      </c>
      <c r="F229" s="45">
        <f t="shared" si="35"/>
        <v>0</v>
      </c>
      <c r="G229" s="45">
        <f t="shared" si="36"/>
        <v>0</v>
      </c>
      <c r="H229" s="45">
        <f t="shared" si="37"/>
        <v>0</v>
      </c>
      <c r="I229" s="45">
        <f t="shared" si="38"/>
        <v>0</v>
      </c>
      <c r="L229"/>
      <c r="M229"/>
      <c r="N229"/>
      <c r="O229"/>
      <c r="P229"/>
      <c r="R229" s="58">
        <v>98</v>
      </c>
      <c r="S229" s="175">
        <f t="shared" si="39"/>
        <v>44.003351021445198</v>
      </c>
      <c r="T229" s="59">
        <f t="shared" si="40"/>
        <v>55.135160764130177</v>
      </c>
      <c r="U229" s="177">
        <f t="shared" si="41"/>
        <v>69.857148591191901</v>
      </c>
      <c r="V229" s="59">
        <f t="shared" si="42"/>
        <v>81.050608530030274</v>
      </c>
    </row>
    <row r="230" spans="2:22">
      <c r="B230" s="27">
        <f t="shared" si="43"/>
        <v>98.5</v>
      </c>
      <c r="C230" s="28">
        <f t="shared" si="33"/>
        <v>1.6416666666666666</v>
      </c>
      <c r="D230" s="45"/>
      <c r="E230" s="45">
        <f t="shared" si="34"/>
        <v>80.769790109493343</v>
      </c>
      <c r="F230" s="45">
        <f t="shared" si="35"/>
        <v>0</v>
      </c>
      <c r="G230" s="45">
        <f t="shared" si="36"/>
        <v>0</v>
      </c>
      <c r="H230" s="45">
        <f t="shared" si="37"/>
        <v>0</v>
      </c>
      <c r="I230" s="45">
        <f t="shared" si="38"/>
        <v>0</v>
      </c>
      <c r="L230"/>
      <c r="M230"/>
      <c r="N230"/>
      <c r="O230"/>
      <c r="P230"/>
      <c r="R230" s="58">
        <v>98.5</v>
      </c>
      <c r="S230" s="175">
        <f t="shared" si="39"/>
        <v>43.853346151853472</v>
      </c>
      <c r="T230" s="59">
        <f t="shared" si="40"/>
        <v>54.945810068216765</v>
      </c>
      <c r="U230" s="177">
        <f t="shared" si="41"/>
        <v>69.615821035500389</v>
      </c>
      <c r="V230" s="59">
        <f t="shared" si="42"/>
        <v>80.769790109493343</v>
      </c>
    </row>
    <row r="231" spans="2:22">
      <c r="B231" s="27">
        <f t="shared" si="43"/>
        <v>99</v>
      </c>
      <c r="C231" s="28">
        <f t="shared" si="33"/>
        <v>1.65</v>
      </c>
      <c r="D231" s="45"/>
      <c r="E231" s="45">
        <f t="shared" si="34"/>
        <v>80.491359148808939</v>
      </c>
      <c r="F231" s="45">
        <f t="shared" si="35"/>
        <v>0</v>
      </c>
      <c r="G231" s="45">
        <f t="shared" si="36"/>
        <v>0</v>
      </c>
      <c r="H231" s="45">
        <f t="shared" si="37"/>
        <v>0</v>
      </c>
      <c r="I231" s="45">
        <f t="shared" si="38"/>
        <v>0</v>
      </c>
      <c r="L231"/>
      <c r="M231"/>
      <c r="N231"/>
      <c r="O231"/>
      <c r="P231"/>
      <c r="R231" s="58">
        <v>99</v>
      </c>
      <c r="S231" s="175">
        <f t="shared" si="39"/>
        <v>43.704608287465895</v>
      </c>
      <c r="T231" s="59">
        <f t="shared" si="40"/>
        <v>54.758063474420652</v>
      </c>
      <c r="U231" s="177">
        <f t="shared" si="41"/>
        <v>69.376542767298744</v>
      </c>
      <c r="V231" s="59">
        <f t="shared" si="42"/>
        <v>80.491359148808939</v>
      </c>
    </row>
    <row r="232" spans="2:22">
      <c r="B232" s="27">
        <f t="shared" si="43"/>
        <v>99.5</v>
      </c>
      <c r="C232" s="28">
        <f t="shared" si="33"/>
        <v>1.6583333333333334</v>
      </c>
      <c r="D232" s="45"/>
      <c r="E232" s="45">
        <f t="shared" si="34"/>
        <v>80.21528344544727</v>
      </c>
      <c r="F232" s="45">
        <f t="shared" si="35"/>
        <v>0</v>
      </c>
      <c r="G232" s="45">
        <f t="shared" si="36"/>
        <v>0</v>
      </c>
      <c r="H232" s="45">
        <f t="shared" si="37"/>
        <v>0</v>
      </c>
      <c r="I232" s="45">
        <f t="shared" si="38"/>
        <v>0</v>
      </c>
      <c r="L232"/>
      <c r="M232"/>
      <c r="N232"/>
      <c r="O232"/>
      <c r="P232"/>
      <c r="R232" s="58">
        <v>99.5</v>
      </c>
      <c r="S232" s="175">
        <f t="shared" si="39"/>
        <v>43.557120408285705</v>
      </c>
      <c r="T232" s="59">
        <f t="shared" si="40"/>
        <v>54.571899394372792</v>
      </c>
      <c r="U232" s="177">
        <f t="shared" si="41"/>
        <v>69.139286165865798</v>
      </c>
      <c r="V232" s="59">
        <f t="shared" si="42"/>
        <v>80.21528344544727</v>
      </c>
    </row>
    <row r="233" spans="2:22">
      <c r="B233" s="27">
        <f t="shared" si="43"/>
        <v>100</v>
      </c>
      <c r="C233" s="28">
        <f t="shared" si="33"/>
        <v>1.6666666666666667</v>
      </c>
      <c r="D233" s="45"/>
      <c r="E233" s="45">
        <f t="shared" si="34"/>
        <v>79.941531390200609</v>
      </c>
      <c r="F233" s="45">
        <f t="shared" si="35"/>
        <v>0</v>
      </c>
      <c r="G233" s="45">
        <f t="shared" si="36"/>
        <v>0</v>
      </c>
      <c r="H233" s="45">
        <f t="shared" si="37"/>
        <v>0</v>
      </c>
      <c r="I233" s="45">
        <f t="shared" si="38"/>
        <v>0</v>
      </c>
      <c r="L233"/>
      <c r="M233"/>
      <c r="N233"/>
      <c r="O233"/>
      <c r="P233"/>
      <c r="R233" s="58">
        <v>100</v>
      </c>
      <c r="S233" s="175">
        <f t="shared" si="39"/>
        <v>43.410865806976261</v>
      </c>
      <c r="T233" s="59">
        <f t="shared" si="40"/>
        <v>54.387296636821347</v>
      </c>
      <c r="U233" s="177">
        <f t="shared" si="41"/>
        <v>68.904024119110176</v>
      </c>
      <c r="V233" s="59">
        <f t="shared" si="42"/>
        <v>79.941531390200609</v>
      </c>
    </row>
    <row r="234" spans="2:22">
      <c r="B234" s="27">
        <f t="shared" si="43"/>
        <v>100.5</v>
      </c>
      <c r="C234" s="28">
        <f t="shared" si="33"/>
        <v>1.675</v>
      </c>
      <c r="D234" s="45"/>
      <c r="E234" s="45">
        <f t="shared" si="34"/>
        <v>79.670071953351894</v>
      </c>
      <c r="F234" s="45">
        <f t="shared" si="35"/>
        <v>0</v>
      </c>
      <c r="G234" s="45">
        <f t="shared" si="36"/>
        <v>0</v>
      </c>
      <c r="H234" s="45">
        <f t="shared" si="37"/>
        <v>0</v>
      </c>
      <c r="I234" s="45">
        <f t="shared" si="38"/>
        <v>0</v>
      </c>
      <c r="L234"/>
      <c r="M234"/>
      <c r="N234"/>
      <c r="O234"/>
      <c r="P234"/>
      <c r="R234" s="58">
        <v>100.5</v>
      </c>
      <c r="S234" s="175">
        <f t="shared" si="39"/>
        <v>43.26582808158944</v>
      </c>
      <c r="T234" s="59">
        <f t="shared" si="40"/>
        <v>54.204234398385793</v>
      </c>
      <c r="U234" s="177">
        <f t="shared" si="41"/>
        <v>68.670730011718078</v>
      </c>
      <c r="V234" s="59">
        <f t="shared" si="42"/>
        <v>79.670071953351894</v>
      </c>
    </row>
    <row r="235" spans="2:22">
      <c r="B235" s="27">
        <f t="shared" si="43"/>
        <v>101</v>
      </c>
      <c r="C235" s="28">
        <f t="shared" si="33"/>
        <v>1.6833333333333333</v>
      </c>
      <c r="D235" s="45"/>
      <c r="E235" s="45">
        <f t="shared" si="34"/>
        <v>79.400874671232202</v>
      </c>
      <c r="F235" s="45">
        <f t="shared" si="35"/>
        <v>0</v>
      </c>
      <c r="G235" s="45">
        <f t="shared" si="36"/>
        <v>0</v>
      </c>
      <c r="H235" s="45">
        <f t="shared" si="37"/>
        <v>0</v>
      </c>
      <c r="I235" s="45">
        <f t="shared" si="38"/>
        <v>0</v>
      </c>
      <c r="L235"/>
      <c r="M235"/>
      <c r="N235"/>
      <c r="O235"/>
      <c r="P235"/>
      <c r="R235" s="58">
        <v>101</v>
      </c>
      <c r="S235" s="175">
        <f t="shared" si="39"/>
        <v>43.121991128497868</v>
      </c>
      <c r="T235" s="59">
        <f t="shared" si="40"/>
        <v>54.022692254570842</v>
      </c>
      <c r="U235" s="177">
        <f t="shared" si="41"/>
        <v>68.439377713634528</v>
      </c>
      <c r="V235" s="59">
        <f t="shared" si="42"/>
        <v>79.400874671232202</v>
      </c>
    </row>
    <row r="236" spans="2:22">
      <c r="B236" s="27">
        <f t="shared" si="43"/>
        <v>101.5</v>
      </c>
      <c r="C236" s="28">
        <f t="shared" si="33"/>
        <v>1.6916666666666667</v>
      </c>
      <c r="D236" s="45"/>
      <c r="E236" s="45">
        <f t="shared" si="34"/>
        <v>79.133909633155639</v>
      </c>
      <c r="F236" s="45">
        <f t="shared" si="35"/>
        <v>0</v>
      </c>
      <c r="G236" s="45">
        <f t="shared" si="36"/>
        <v>0</v>
      </c>
      <c r="H236" s="45">
        <f t="shared" si="37"/>
        <v>0</v>
      </c>
      <c r="I236" s="45">
        <f t="shared" si="38"/>
        <v>0</v>
      </c>
      <c r="L236"/>
      <c r="M236"/>
      <c r="N236"/>
      <c r="O236"/>
      <c r="P236"/>
      <c r="R236" s="58">
        <v>101.5</v>
      </c>
      <c r="S236" s="175">
        <f t="shared" si="39"/>
        <v>42.979339135525208</v>
      </c>
      <c r="T236" s="59">
        <f t="shared" si="40"/>
        <v>53.842650151032288</v>
      </c>
      <c r="U236" s="177">
        <f t="shared" si="41"/>
        <v>68.209941568867478</v>
      </c>
      <c r="V236" s="59">
        <f t="shared" si="42"/>
        <v>79.133909633155639</v>
      </c>
    </row>
    <row r="237" spans="2:22">
      <c r="B237" s="27">
        <f t="shared" si="43"/>
        <v>102</v>
      </c>
      <c r="C237" s="28">
        <f t="shared" si="33"/>
        <v>1.7</v>
      </c>
      <c r="D237" s="45"/>
      <c r="E237" s="45">
        <f t="shared" si="34"/>
        <v>78.869147468717344</v>
      </c>
      <c r="F237" s="45">
        <f t="shared" si="35"/>
        <v>0</v>
      </c>
      <c r="G237" s="45">
        <f t="shared" si="36"/>
        <v>0</v>
      </c>
      <c r="H237" s="45">
        <f t="shared" si="37"/>
        <v>0</v>
      </c>
      <c r="I237" s="45">
        <f t="shared" si="38"/>
        <v>0</v>
      </c>
      <c r="L237"/>
      <c r="M237"/>
      <c r="N237"/>
      <c r="O237"/>
      <c r="P237"/>
      <c r="R237" s="58">
        <v>102</v>
      </c>
      <c r="S237" s="175">
        <f t="shared" si="39"/>
        <v>42.837856575267253</v>
      </c>
      <c r="T237" s="59">
        <f t="shared" si="40"/>
        <v>53.664088395085571</v>
      </c>
      <c r="U237" s="177">
        <f t="shared" si="41"/>
        <v>67.982396384603433</v>
      </c>
      <c r="V237" s="59">
        <f t="shared" si="42"/>
        <v>78.869147468717344</v>
      </c>
    </row>
    <row r="238" spans="2:22">
      <c r="B238" s="27">
        <f t="shared" si="43"/>
        <v>102.5</v>
      </c>
      <c r="C238" s="28">
        <f t="shared" si="33"/>
        <v>1.7083333333333333</v>
      </c>
      <c r="D238" s="45"/>
      <c r="E238" s="45">
        <f t="shared" si="34"/>
        <v>78.606559335444743</v>
      </c>
      <c r="F238" s="45">
        <f t="shared" si="35"/>
        <v>0</v>
      </c>
      <c r="G238" s="45">
        <f t="shared" si="36"/>
        <v>0</v>
      </c>
      <c r="H238" s="45">
        <f t="shared" si="37"/>
        <v>0</v>
      </c>
      <c r="I238" s="45">
        <f t="shared" si="38"/>
        <v>0</v>
      </c>
      <c r="L238"/>
      <c r="M238"/>
      <c r="N238"/>
      <c r="O238"/>
      <c r="P238"/>
      <c r="R238" s="58">
        <v>102.5</v>
      </c>
      <c r="S238" s="175">
        <f t="shared" si="39"/>
        <v>42.697528198598121</v>
      </c>
      <c r="T238" s="59">
        <f t="shared" si="40"/>
        <v>53.486987647449887</v>
      </c>
      <c r="U238" s="177">
        <f t="shared" si="41"/>
        <v>67.756717420625222</v>
      </c>
      <c r="V238" s="59">
        <f t="shared" si="42"/>
        <v>78.606559335444743</v>
      </c>
    </row>
    <row r="239" spans="2:22">
      <c r="B239" s="27">
        <f t="shared" si="43"/>
        <v>103</v>
      </c>
      <c r="C239" s="28">
        <f t="shared" si="33"/>
        <v>1.7166666666666666</v>
      </c>
      <c r="D239" s="45"/>
      <c r="E239" s="45">
        <f t="shared" si="34"/>
        <v>78.346116906789234</v>
      </c>
      <c r="F239" s="45">
        <f t="shared" si="35"/>
        <v>0</v>
      </c>
      <c r="G239" s="45">
        <f t="shared" si="36"/>
        <v>0</v>
      </c>
      <c r="H239" s="45">
        <f t="shared" si="37"/>
        <v>0</v>
      </c>
      <c r="I239" s="45">
        <f t="shared" si="38"/>
        <v>0</v>
      </c>
      <c r="L239"/>
      <c r="M239"/>
      <c r="N239"/>
      <c r="O239"/>
      <c r="P239"/>
      <c r="R239" s="58">
        <v>103</v>
      </c>
      <c r="S239" s="175">
        <f t="shared" si="39"/>
        <v>42.558339028355306</v>
      </c>
      <c r="T239" s="59">
        <f t="shared" si="40"/>
        <v>53.311328914220098</v>
      </c>
      <c r="U239" s="177">
        <f t="shared" si="41"/>
        <v>67.532880379021719</v>
      </c>
      <c r="V239" s="59">
        <f t="shared" si="42"/>
        <v>78.346116906789234</v>
      </c>
    </row>
    <row r="240" spans="2:22">
      <c r="B240" s="27">
        <f t="shared" si="43"/>
        <v>103.5</v>
      </c>
      <c r="C240" s="28">
        <f t="shared" si="33"/>
        <v>1.7250000000000001</v>
      </c>
      <c r="D240" s="45"/>
      <c r="E240" s="45">
        <f t="shared" si="34"/>
        <v>78.087792360447736</v>
      </c>
      <c r="F240" s="45">
        <f t="shared" si="35"/>
        <v>0</v>
      </c>
      <c r="G240" s="45">
        <f t="shared" si="36"/>
        <v>0</v>
      </c>
      <c r="H240" s="45">
        <f t="shared" si="37"/>
        <v>0</v>
      </c>
      <c r="I240" s="45">
        <f t="shared" si="38"/>
        <v>0</v>
      </c>
      <c r="L240"/>
      <c r="M240"/>
      <c r="N240"/>
      <c r="O240"/>
      <c r="P240"/>
      <c r="R240" s="58">
        <v>103.5</v>
      </c>
      <c r="S240" s="175">
        <f t="shared" si="39"/>
        <v>42.42027435319784</v>
      </c>
      <c r="T240" s="59">
        <f t="shared" si="40"/>
        <v>53.137093539058569</v>
      </c>
      <c r="U240" s="177">
        <f t="shared" si="41"/>
        <v>67.310861394180208</v>
      </c>
      <c r="V240" s="59">
        <f t="shared" si="42"/>
        <v>78.087792360447736</v>
      </c>
    </row>
    <row r="241" spans="2:22">
      <c r="B241" s="27">
        <f t="shared" si="43"/>
        <v>104</v>
      </c>
      <c r="C241" s="28">
        <f t="shared" si="33"/>
        <v>1.7333333333333334</v>
      </c>
      <c r="D241" s="45"/>
      <c r="E241" s="45">
        <f t="shared" si="34"/>
        <v>77.831558367003538</v>
      </c>
      <c r="F241" s="45">
        <f t="shared" si="35"/>
        <v>0</v>
      </c>
      <c r="G241" s="45">
        <f t="shared" si="36"/>
        <v>0</v>
      </c>
      <c r="H241" s="45">
        <f t="shared" si="37"/>
        <v>0</v>
      </c>
      <c r="I241" s="45">
        <f t="shared" si="38"/>
        <v>0</v>
      </c>
      <c r="L241"/>
      <c r="M241"/>
      <c r="N241"/>
      <c r="O241"/>
      <c r="P241"/>
      <c r="R241" s="58">
        <v>104</v>
      </c>
      <c r="S241" s="175">
        <f t="shared" si="39"/>
        <v>42.283319721631976</v>
      </c>
      <c r="T241" s="59">
        <f t="shared" si="40"/>
        <v>52.964263195600545</v>
      </c>
      <c r="U241" s="177">
        <f t="shared" si="41"/>
        <v>67.090637023051698</v>
      </c>
      <c r="V241" s="59">
        <f t="shared" si="42"/>
        <v>77.831558367003538</v>
      </c>
    </row>
    <row r="242" spans="2:22">
      <c r="B242" s="27">
        <f t="shared" si="43"/>
        <v>104.5</v>
      </c>
      <c r="C242" s="28">
        <f t="shared" si="33"/>
        <v>1.7416666666666667</v>
      </c>
      <c r="D242" s="45"/>
      <c r="E242" s="45">
        <f t="shared" si="34"/>
        <v>77.577388078876538</v>
      </c>
      <c r="F242" s="45">
        <f t="shared" si="35"/>
        <v>0</v>
      </c>
      <c r="G242" s="45">
        <f t="shared" si="36"/>
        <v>0</v>
      </c>
      <c r="H242" s="45">
        <f t="shared" si="37"/>
        <v>0</v>
      </c>
      <c r="I242" s="45">
        <f t="shared" si="38"/>
        <v>0</v>
      </c>
      <c r="L242"/>
      <c r="M242"/>
      <c r="N242"/>
      <c r="O242"/>
      <c r="P242"/>
      <c r="R242" s="58">
        <v>104.5</v>
      </c>
      <c r="S242" s="175">
        <f t="shared" si="39"/>
        <v>42.147460936199366</v>
      </c>
      <c r="T242" s="59">
        <f t="shared" si="40"/>
        <v>52.792819880065814</v>
      </c>
      <c r="U242" s="177">
        <f t="shared" si="41"/>
        <v>66.872184235682042</v>
      </c>
      <c r="V242" s="59">
        <f t="shared" si="42"/>
        <v>77.577388078876538</v>
      </c>
    </row>
    <row r="243" spans="2:22">
      <c r="B243" s="27">
        <f t="shared" si="43"/>
        <v>105</v>
      </c>
      <c r="C243" s="28">
        <f t="shared" si="33"/>
        <v>1.75</v>
      </c>
      <c r="D243" s="45"/>
      <c r="E243" s="45">
        <f t="shared" si="34"/>
        <v>77.325255119572034</v>
      </c>
      <c r="F243" s="45">
        <f t="shared" si="35"/>
        <v>0</v>
      </c>
      <c r="G243" s="45">
        <f t="shared" si="36"/>
        <v>0</v>
      </c>
      <c r="H243" s="45">
        <f t="shared" si="37"/>
        <v>0</v>
      </c>
      <c r="I243" s="45">
        <f t="shared" si="38"/>
        <v>0</v>
      </c>
      <c r="L243"/>
      <c r="M243"/>
      <c r="N243"/>
      <c r="O243"/>
      <c r="P243"/>
      <c r="R243" s="58">
        <v>105</v>
      </c>
      <c r="S243" s="175">
        <f t="shared" si="39"/>
        <v>42.012684047822027</v>
      </c>
      <c r="T243" s="59">
        <f t="shared" si="40"/>
        <v>52.622745904070271</v>
      </c>
      <c r="U243" s="177">
        <f t="shared" si="41"/>
        <v>66.655480405998432</v>
      </c>
      <c r="V243" s="59">
        <f t="shared" si="42"/>
        <v>77.325255119572034</v>
      </c>
    </row>
    <row r="244" spans="2:22">
      <c r="B244" s="27">
        <f t="shared" si="43"/>
        <v>105.5</v>
      </c>
      <c r="C244" s="28">
        <f t="shared" si="33"/>
        <v>1.7583333333333333</v>
      </c>
      <c r="D244" s="45"/>
      <c r="E244" s="45">
        <f t="shared" si="34"/>
        <v>77.075133573219986</v>
      </c>
      <c r="F244" s="45">
        <f t="shared" si="35"/>
        <v>0</v>
      </c>
      <c r="G244" s="45">
        <f t="shared" si="36"/>
        <v>0</v>
      </c>
      <c r="H244" s="45">
        <f t="shared" si="37"/>
        <v>0</v>
      </c>
      <c r="I244" s="45">
        <f t="shared" si="38"/>
        <v>0</v>
      </c>
      <c r="L244"/>
      <c r="M244"/>
      <c r="N244"/>
      <c r="O244"/>
      <c r="P244"/>
      <c r="R244" s="58">
        <v>105.5</v>
      </c>
      <c r="S244" s="175">
        <f t="shared" si="39"/>
        <v>41.878975350299513</v>
      </c>
      <c r="T244" s="59">
        <f t="shared" si="40"/>
        <v>52.454023887630967</v>
      </c>
      <c r="U244" s="177">
        <f t="shared" si="41"/>
        <v>66.440503302844419</v>
      </c>
      <c r="V244" s="59">
        <f t="shared" si="42"/>
        <v>77.075133573219986</v>
      </c>
    </row>
    <row r="245" spans="2:22">
      <c r="B245" s="27">
        <f t="shared" si="43"/>
        <v>106</v>
      </c>
      <c r="C245" s="28">
        <f t="shared" si="33"/>
        <v>1.7666666666666666</v>
      </c>
      <c r="D245" s="45"/>
      <c r="E245" s="45">
        <f t="shared" si="34"/>
        <v>76.82699797439426</v>
      </c>
      <c r="F245" s="45">
        <f t="shared" si="35"/>
        <v>0</v>
      </c>
      <c r="G245" s="45">
        <f t="shared" si="36"/>
        <v>0</v>
      </c>
      <c r="H245" s="45">
        <f t="shared" si="37"/>
        <v>0</v>
      </c>
      <c r="I245" s="45">
        <f t="shared" si="38"/>
        <v>0</v>
      </c>
      <c r="L245"/>
      <c r="M245"/>
      <c r="N245"/>
      <c r="O245"/>
      <c r="P245"/>
      <c r="R245" s="58">
        <v>106</v>
      </c>
      <c r="S245" s="175">
        <f t="shared" si="39"/>
        <v>41.746321374953489</v>
      </c>
      <c r="T245" s="59">
        <f t="shared" si="40"/>
        <v>52.286636752358696</v>
      </c>
      <c r="U245" s="177">
        <f t="shared" si="41"/>
        <v>66.227231081255582</v>
      </c>
      <c r="V245" s="59">
        <f t="shared" si="42"/>
        <v>76.82699797439426</v>
      </c>
    </row>
    <row r="246" spans="2:22">
      <c r="B246" s="27">
        <f t="shared" si="43"/>
        <v>106.5</v>
      </c>
      <c r="C246" s="28">
        <f t="shared" si="33"/>
        <v>1.7749999999999999</v>
      </c>
      <c r="D246" s="45"/>
      <c r="E246" s="45">
        <f t="shared" si="34"/>
        <v>76.580823298203768</v>
      </c>
      <c r="F246" s="45">
        <f t="shared" si="35"/>
        <v>0</v>
      </c>
      <c r="G246" s="45">
        <f t="shared" si="36"/>
        <v>0</v>
      </c>
      <c r="H246" s="45">
        <f t="shared" si="37"/>
        <v>0</v>
      </c>
      <c r="I246" s="45">
        <f t="shared" si="38"/>
        <v>0</v>
      </c>
      <c r="L246"/>
      <c r="M246"/>
      <c r="N246"/>
      <c r="O246"/>
      <c r="P246"/>
      <c r="R246" s="58">
        <v>106.5</v>
      </c>
      <c r="S246" s="175">
        <f t="shared" si="39"/>
        <v>41.614708885414842</v>
      </c>
      <c r="T246" s="59">
        <f t="shared" si="40"/>
        <v>52.120567714831829</v>
      </c>
      <c r="U246" s="177">
        <f t="shared" si="41"/>
        <v>66.015642273967387</v>
      </c>
      <c r="V246" s="59">
        <f t="shared" si="42"/>
        <v>76.580823298203768</v>
      </c>
    </row>
    <row r="247" spans="2:22">
      <c r="B247" s="27">
        <f t="shared" si="43"/>
        <v>107</v>
      </c>
      <c r="C247" s="28">
        <f t="shared" si="33"/>
        <v>1.7833333333333334</v>
      </c>
      <c r="D247" s="45"/>
      <c r="E247" s="45">
        <f t="shared" si="34"/>
        <v>76.336584950647591</v>
      </c>
      <c r="F247" s="45">
        <f t="shared" si="35"/>
        <v>0</v>
      </c>
      <c r="G247" s="45">
        <f t="shared" si="36"/>
        <v>0</v>
      </c>
      <c r="H247" s="45">
        <f t="shared" si="37"/>
        <v>0</v>
      </c>
      <c r="I247" s="45">
        <f t="shared" si="38"/>
        <v>0</v>
      </c>
      <c r="L247"/>
      <c r="M247"/>
      <c r="N247"/>
      <c r="O247"/>
      <c r="P247"/>
      <c r="R247" s="58">
        <v>107</v>
      </c>
      <c r="S247" s="175">
        <f t="shared" si="39"/>
        <v>41.484124872549259</v>
      </c>
      <c r="T247" s="59">
        <f t="shared" si="40"/>
        <v>51.955800280146491</v>
      </c>
      <c r="U247" s="177">
        <f t="shared" si="41"/>
        <v>65.805715783149495</v>
      </c>
      <c r="V247" s="59">
        <f t="shared" si="42"/>
        <v>76.336584950647591</v>
      </c>
    </row>
    <row r="248" spans="2:22">
      <c r="B248" s="27">
        <f t="shared" si="43"/>
        <v>107.5</v>
      </c>
      <c r="C248" s="28">
        <f t="shared" si="33"/>
        <v>1.7916666666666667</v>
      </c>
      <c r="D248" s="45"/>
      <c r="E248" s="45">
        <f t="shared" si="34"/>
        <v>76.094258759223834</v>
      </c>
      <c r="F248" s="45">
        <f t="shared" si="35"/>
        <v>0</v>
      </c>
      <c r="G248" s="45">
        <f t="shared" si="36"/>
        <v>0</v>
      </c>
      <c r="H248" s="45">
        <f t="shared" si="37"/>
        <v>0</v>
      </c>
      <c r="I248" s="45">
        <f t="shared" si="38"/>
        <v>0</v>
      </c>
      <c r="L248"/>
      <c r="M248"/>
      <c r="N248"/>
      <c r="O248"/>
      <c r="P248"/>
      <c r="R248" s="58">
        <v>107.5</v>
      </c>
      <c r="S248" s="175">
        <f t="shared" si="39"/>
        <v>41.35455654951641</v>
      </c>
      <c r="T248" s="59">
        <f t="shared" si="40"/>
        <v>51.792318235636579</v>
      </c>
      <c r="U248" s="177">
        <f t="shared" si="41"/>
        <v>65.597430872357634</v>
      </c>
      <c r="V248" s="59">
        <f t="shared" si="42"/>
        <v>76.094258759223834</v>
      </c>
    </row>
    <row r="249" spans="2:22">
      <c r="B249" s="27">
        <f t="shared" si="43"/>
        <v>108</v>
      </c>
      <c r="C249" s="28">
        <f t="shared" si="33"/>
        <v>1.8</v>
      </c>
      <c r="D249" s="45"/>
      <c r="E249" s="45">
        <f t="shared" si="34"/>
        <v>75.853820963787001</v>
      </c>
      <c r="F249" s="45">
        <f t="shared" si="35"/>
        <v>0</v>
      </c>
      <c r="G249" s="45">
        <f t="shared" si="36"/>
        <v>0</v>
      </c>
      <c r="H249" s="45">
        <f t="shared" si="37"/>
        <v>0</v>
      </c>
      <c r="I249" s="45">
        <f t="shared" si="38"/>
        <v>0</v>
      </c>
      <c r="L249"/>
      <c r="M249"/>
      <c r="N249"/>
      <c r="O249"/>
      <c r="P249"/>
      <c r="R249" s="58">
        <v>108</v>
      </c>
      <c r="S249" s="175">
        <f t="shared" si="39"/>
        <v>41.22599134695934</v>
      </c>
      <c r="T249" s="59">
        <f t="shared" si="40"/>
        <v>51.630105644759503</v>
      </c>
      <c r="U249" s="177">
        <f t="shared" si="41"/>
        <v>65.390767158697955</v>
      </c>
      <c r="V249" s="59">
        <f t="shared" si="42"/>
        <v>75.853820963787001</v>
      </c>
    </row>
    <row r="250" spans="2:22">
      <c r="B250" s="27">
        <f t="shared" si="43"/>
        <v>108.5</v>
      </c>
      <c r="C250" s="28">
        <f t="shared" si="33"/>
        <v>1.8083333333333333</v>
      </c>
      <c r="D250" s="45"/>
      <c r="E250" s="45">
        <f t="shared" si="34"/>
        <v>75.615248207644484</v>
      </c>
      <c r="F250" s="45">
        <f t="shared" si="35"/>
        <v>0</v>
      </c>
      <c r="G250" s="45">
        <f t="shared" si="36"/>
        <v>0</v>
      </c>
      <c r="H250" s="45">
        <f t="shared" si="37"/>
        <v>0</v>
      </c>
      <c r="I250" s="45">
        <f t="shared" si="38"/>
        <v>0</v>
      </c>
      <c r="L250"/>
      <c r="M250"/>
      <c r="N250"/>
      <c r="O250"/>
      <c r="P250"/>
      <c r="R250" s="58">
        <v>108.5</v>
      </c>
      <c r="S250" s="175">
        <f t="shared" si="39"/>
        <v>41.098416908319521</v>
      </c>
      <c r="T250" s="59">
        <f t="shared" si="40"/>
        <v>51.469146841141651</v>
      </c>
      <c r="U250" s="177">
        <f t="shared" si="41"/>
        <v>65.185704605196619</v>
      </c>
      <c r="V250" s="59">
        <f t="shared" si="42"/>
        <v>75.615248207644484</v>
      </c>
    </row>
    <row r="251" spans="2:22">
      <c r="B251" s="27">
        <f t="shared" si="43"/>
        <v>109</v>
      </c>
      <c r="C251" s="28">
        <f t="shared" si="33"/>
        <v>1.8166666666666667</v>
      </c>
      <c r="D251" s="45"/>
      <c r="E251" s="45">
        <f t="shared" si="34"/>
        <v>75.378517528884871</v>
      </c>
      <c r="F251" s="45">
        <f t="shared" si="35"/>
        <v>0</v>
      </c>
      <c r="G251" s="45">
        <f t="shared" si="36"/>
        <v>0</v>
      </c>
      <c r="H251" s="45">
        <f t="shared" si="37"/>
        <v>0</v>
      </c>
      <c r="I251" s="45">
        <f t="shared" si="38"/>
        <v>0</v>
      </c>
      <c r="L251"/>
      <c r="M251"/>
      <c r="N251"/>
      <c r="O251"/>
      <c r="P251"/>
      <c r="R251" s="58">
        <v>109</v>
      </c>
      <c r="S251" s="175">
        <f t="shared" si="39"/>
        <v>40.971821085273682</v>
      </c>
      <c r="T251" s="59">
        <f t="shared" si="40"/>
        <v>51.30942642277887</v>
      </c>
      <c r="U251" s="177">
        <f t="shared" si="41"/>
        <v>64.982223513367686</v>
      </c>
      <c r="V251" s="59">
        <f t="shared" si="42"/>
        <v>75.378517528884871</v>
      </c>
    </row>
    <row r="252" spans="2:22">
      <c r="B252" s="27">
        <f t="shared" si="43"/>
        <v>109.5</v>
      </c>
      <c r="C252" s="28">
        <f t="shared" si="33"/>
        <v>1.825</v>
      </c>
      <c r="D252" s="45"/>
      <c r="E252" s="45">
        <f t="shared" si="34"/>
        <v>75.143606351931879</v>
      </c>
      <c r="F252" s="45">
        <f t="shared" si="35"/>
        <v>0</v>
      </c>
      <c r="G252" s="45">
        <f t="shared" si="36"/>
        <v>0</v>
      </c>
      <c r="H252" s="45">
        <f t="shared" si="37"/>
        <v>0</v>
      </c>
      <c r="I252" s="45">
        <f t="shared" si="38"/>
        <v>0</v>
      </c>
      <c r="L252"/>
      <c r="M252"/>
      <c r="N252"/>
      <c r="O252"/>
      <c r="P252"/>
      <c r="R252" s="58">
        <v>109.5</v>
      </c>
      <c r="S252" s="175">
        <f t="shared" si="39"/>
        <v>40.846191933289106</v>
      </c>
      <c r="T252" s="59">
        <f t="shared" si="40"/>
        <v>51.150929246387761</v>
      </c>
      <c r="U252" s="177">
        <f t="shared" si="41"/>
        <v>64.780304515974777</v>
      </c>
      <c r="V252" s="59">
        <f t="shared" si="42"/>
        <v>75.143606351931879</v>
      </c>
    </row>
    <row r="253" spans="2:22">
      <c r="B253" s="27">
        <f t="shared" si="43"/>
        <v>110</v>
      </c>
      <c r="C253" s="28">
        <f t="shared" si="33"/>
        <v>1.8333333333333333</v>
      </c>
      <c r="D253" s="45"/>
      <c r="E253" s="45">
        <f t="shared" si="34"/>
        <v>74.910492479316702</v>
      </c>
      <c r="F253" s="45">
        <f t="shared" si="35"/>
        <v>0</v>
      </c>
      <c r="G253" s="45">
        <f t="shared" si="36"/>
        <v>0</v>
      </c>
      <c r="H253" s="45">
        <f t="shared" si="37"/>
        <v>0</v>
      </c>
      <c r="I253" s="45">
        <f t="shared" si="38"/>
        <v>0</v>
      </c>
      <c r="L253"/>
      <c r="M253"/>
      <c r="N253"/>
      <c r="O253"/>
      <c r="P253"/>
      <c r="R253" s="58">
        <v>110</v>
      </c>
      <c r="S253" s="175">
        <f t="shared" si="39"/>
        <v>40.721517707293636</v>
      </c>
      <c r="T253" s="59">
        <f t="shared" si="40"/>
        <v>50.993640421902562</v>
      </c>
      <c r="U253" s="177">
        <f t="shared" si="41"/>
        <v>64.579928569979089</v>
      </c>
      <c r="V253" s="59">
        <f t="shared" si="42"/>
        <v>74.910492479316702</v>
      </c>
    </row>
    <row r="254" spans="2:22">
      <c r="B254" s="27">
        <f t="shared" si="43"/>
        <v>110.5</v>
      </c>
      <c r="C254" s="28">
        <f t="shared" si="33"/>
        <v>1.8416666666666666</v>
      </c>
      <c r="D254" s="45"/>
      <c r="E254" s="45">
        <f t="shared" si="34"/>
        <v>74.679154083661544</v>
      </c>
      <c r="F254" s="45">
        <f t="shared" si="35"/>
        <v>0</v>
      </c>
      <c r="G254" s="45">
        <f t="shared" si="36"/>
        <v>0</v>
      </c>
      <c r="H254" s="45">
        <f t="shared" si="37"/>
        <v>0</v>
      </c>
      <c r="I254" s="45">
        <f t="shared" si="38"/>
        <v>0</v>
      </c>
      <c r="L254"/>
      <c r="M254"/>
      <c r="N254"/>
      <c r="O254"/>
      <c r="P254"/>
      <c r="R254" s="58">
        <v>110.5</v>
      </c>
      <c r="S254" s="175">
        <f t="shared" si="39"/>
        <v>40.59778685745669</v>
      </c>
      <c r="T254" s="59">
        <f t="shared" si="40"/>
        <v>50.837545307113501</v>
      </c>
      <c r="U254" s="177">
        <f t="shared" si="41"/>
        <v>64.381076949669193</v>
      </c>
      <c r="V254" s="59">
        <f t="shared" si="42"/>
        <v>74.679154083661544</v>
      </c>
    </row>
    <row r="255" spans="2:22">
      <c r="B255" s="27">
        <f t="shared" si="43"/>
        <v>111</v>
      </c>
      <c r="C255" s="28">
        <f t="shared" si="33"/>
        <v>1.85</v>
      </c>
      <c r="D255" s="45"/>
      <c r="E255" s="45">
        <f t="shared" si="34"/>
        <v>74.449569699868889</v>
      </c>
      <c r="F255" s="45">
        <f t="shared" si="35"/>
        <v>0</v>
      </c>
      <c r="G255" s="45">
        <f t="shared" si="36"/>
        <v>0</v>
      </c>
      <c r="H255" s="45">
        <f t="shared" si="37"/>
        <v>0</v>
      </c>
      <c r="I255" s="45">
        <f t="shared" si="38"/>
        <v>0</v>
      </c>
      <c r="L255"/>
      <c r="M255"/>
      <c r="N255"/>
      <c r="O255"/>
      <c r="P255"/>
      <c r="R255" s="58">
        <v>111</v>
      </c>
      <c r="S255" s="175">
        <f t="shared" si="39"/>
        <v>40.474988025078254</v>
      </c>
      <c r="T255" s="59">
        <f t="shared" si="40"/>
        <v>50.68262950244241</v>
      </c>
      <c r="U255" s="177">
        <f t="shared" si="41"/>
        <v>64.183731239966548</v>
      </c>
      <c r="V255" s="59">
        <f t="shared" si="42"/>
        <v>74.449569699868889</v>
      </c>
    </row>
    <row r="256" spans="2:22">
      <c r="B256" s="27">
        <f t="shared" si="43"/>
        <v>111.5</v>
      </c>
      <c r="C256" s="28">
        <f t="shared" si="33"/>
        <v>1.8583333333333334</v>
      </c>
      <c r="D256" s="45"/>
      <c r="E256" s="45">
        <f t="shared" si="34"/>
        <v>74.221718217509618</v>
      </c>
      <c r="F256" s="45">
        <f t="shared" si="35"/>
        <v>0</v>
      </c>
      <c r="G256" s="45">
        <f t="shared" si="36"/>
        <v>0</v>
      </c>
      <c r="H256" s="45">
        <f t="shared" si="37"/>
        <v>0</v>
      </c>
      <c r="I256" s="45">
        <f t="shared" si="38"/>
        <v>0</v>
      </c>
      <c r="L256"/>
      <c r="M256"/>
      <c r="N256"/>
      <c r="O256"/>
      <c r="P256"/>
      <c r="R256" s="58">
        <v>111.5</v>
      </c>
      <c r="S256" s="175">
        <f t="shared" si="39"/>
        <v>40.353110038582344</v>
      </c>
      <c r="T256" s="59">
        <f t="shared" si="40"/>
        <v>50.528878845851224</v>
      </c>
      <c r="U256" s="177">
        <f t="shared" si="41"/>
        <v>63.987873329901554</v>
      </c>
      <c r="V256" s="59">
        <f t="shared" si="42"/>
        <v>74.221718217509618</v>
      </c>
    </row>
    <row r="257" spans="2:22">
      <c r="B257" s="27">
        <f t="shared" si="43"/>
        <v>112</v>
      </c>
      <c r="C257" s="28">
        <f t="shared" si="33"/>
        <v>1.8666666666666667</v>
      </c>
      <c r="D257" s="45"/>
      <c r="E257" s="45">
        <f t="shared" si="34"/>
        <v>73.995578873404824</v>
      </c>
      <c r="F257" s="45">
        <f t="shared" si="35"/>
        <v>0</v>
      </c>
      <c r="G257" s="45">
        <f t="shared" si="36"/>
        <v>0</v>
      </c>
      <c r="H257" s="45">
        <f t="shared" si="37"/>
        <v>0</v>
      </c>
      <c r="I257" s="45">
        <f t="shared" si="38"/>
        <v>0</v>
      </c>
      <c r="L257"/>
      <c r="M257"/>
      <c r="N257"/>
      <c r="O257"/>
      <c r="P257"/>
      <c r="R257" s="58">
        <v>112</v>
      </c>
      <c r="S257" s="175">
        <f t="shared" si="39"/>
        <v>40.23214190961226</v>
      </c>
      <c r="T257" s="59">
        <f t="shared" si="40"/>
        <v>50.376279407879998</v>
      </c>
      <c r="U257" s="177">
        <f t="shared" si="41"/>
        <v>63.793485406255478</v>
      </c>
      <c r="V257" s="59">
        <f t="shared" si="42"/>
        <v>73.995578873404824</v>
      </c>
    </row>
    <row r="258" spans="2:22">
      <c r="B258" s="27">
        <f t="shared" si="43"/>
        <v>112.5</v>
      </c>
      <c r="C258" s="28">
        <f t="shared" si="33"/>
        <v>1.875</v>
      </c>
      <c r="D258" s="45"/>
      <c r="E258" s="45">
        <f t="shared" si="34"/>
        <v>73.771131244394496</v>
      </c>
      <c r="F258" s="45">
        <f t="shared" si="35"/>
        <v>0</v>
      </c>
      <c r="G258" s="45">
        <f t="shared" si="36"/>
        <v>0</v>
      </c>
      <c r="H258" s="45">
        <f t="shared" si="37"/>
        <v>0</v>
      </c>
      <c r="I258" s="45">
        <f t="shared" si="38"/>
        <v>0</v>
      </c>
      <c r="L258"/>
      <c r="M258"/>
      <c r="N258"/>
      <c r="O258"/>
      <c r="P258"/>
      <c r="R258" s="58">
        <v>112.5</v>
      </c>
      <c r="S258" s="175">
        <f t="shared" si="39"/>
        <v>40.112072829224026</v>
      </c>
      <c r="T258" s="59">
        <f t="shared" si="40"/>
        <v>50.224817486809592</v>
      </c>
      <c r="U258" s="177">
        <f t="shared" si="41"/>
        <v>63.600549947362708</v>
      </c>
      <c r="V258" s="59">
        <f t="shared" si="42"/>
        <v>73.771131244394496</v>
      </c>
    </row>
    <row r="259" spans="2:22">
      <c r="B259" s="27">
        <f t="shared" si="43"/>
        <v>113</v>
      </c>
      <c r="C259" s="28">
        <f t="shared" si="33"/>
        <v>1.8833333333333333</v>
      </c>
      <c r="D259" s="45"/>
      <c r="E259" s="45">
        <f t="shared" si="34"/>
        <v>73.548355240288487</v>
      </c>
      <c r="F259" s="45">
        <f t="shared" si="35"/>
        <v>0</v>
      </c>
      <c r="G259" s="45">
        <f t="shared" si="36"/>
        <v>0</v>
      </c>
      <c r="H259" s="45">
        <f t="shared" si="37"/>
        <v>0</v>
      </c>
      <c r="I259" s="45">
        <f t="shared" si="38"/>
        <v>0</v>
      </c>
      <c r="L259"/>
      <c r="M259"/>
      <c r="N259"/>
      <c r="O259"/>
      <c r="P259"/>
      <c r="R259" s="58">
        <v>113</v>
      </c>
      <c r="S259" s="175">
        <f t="shared" si="39"/>
        <v>39.992892164175629</v>
      </c>
      <c r="T259" s="59">
        <f t="shared" si="40"/>
        <v>50.074479603946486</v>
      </c>
      <c r="U259" s="177">
        <f t="shared" si="41"/>
        <v>63.409049717069003</v>
      </c>
      <c r="V259" s="59">
        <f t="shared" si="42"/>
        <v>73.548355240288487</v>
      </c>
    </row>
    <row r="260" spans="2:22">
      <c r="B260" s="27">
        <f t="shared" si="43"/>
        <v>113.5</v>
      </c>
      <c r="C260" s="28">
        <f t="shared" si="33"/>
        <v>1.8916666666666666</v>
      </c>
      <c r="D260" s="45"/>
      <c r="E260" s="45">
        <f t="shared" si="34"/>
        <v>73.32723109699424</v>
      </c>
      <c r="F260" s="45">
        <f t="shared" si="35"/>
        <v>0</v>
      </c>
      <c r="G260" s="45">
        <f t="shared" si="36"/>
        <v>0</v>
      </c>
      <c r="H260" s="45">
        <f t="shared" si="37"/>
        <v>0</v>
      </c>
      <c r="I260" s="45">
        <f t="shared" si="38"/>
        <v>0</v>
      </c>
      <c r="L260"/>
      <c r="M260"/>
      <c r="N260"/>
      <c r="O260"/>
      <c r="P260"/>
      <c r="R260" s="58">
        <v>113.5</v>
      </c>
      <c r="S260" s="175">
        <f t="shared" si="39"/>
        <v>39.874589453308921</v>
      </c>
      <c r="T260" s="59">
        <f t="shared" si="40"/>
        <v>49.925252499025369</v>
      </c>
      <c r="U260" s="177">
        <f t="shared" si="41"/>
        <v>63.218967758841018</v>
      </c>
      <c r="V260" s="59">
        <f t="shared" si="42"/>
        <v>73.32723109699424</v>
      </c>
    </row>
    <row r="261" spans="2:22">
      <c r="B261" s="27">
        <f t="shared" si="43"/>
        <v>114</v>
      </c>
      <c r="C261" s="28">
        <f t="shared" si="33"/>
        <v>1.9</v>
      </c>
      <c r="D261" s="45"/>
      <c r="E261" s="45">
        <f t="shared" si="34"/>
        <v>73.10773936981532</v>
      </c>
      <c r="F261" s="45">
        <f t="shared" si="35"/>
        <v>0</v>
      </c>
      <c r="G261" s="45">
        <f t="shared" si="36"/>
        <v>0</v>
      </c>
      <c r="H261" s="45">
        <f t="shared" si="37"/>
        <v>0</v>
      </c>
      <c r="I261" s="45">
        <f t="shared" si="38"/>
        <v>0</v>
      </c>
      <c r="L261"/>
      <c r="M261"/>
      <c r="N261"/>
      <c r="O261"/>
      <c r="P261"/>
      <c r="R261" s="58">
        <v>114</v>
      </c>
      <c r="S261" s="175">
        <f t="shared" si="39"/>
        <v>39.757154404021577</v>
      </c>
      <c r="T261" s="59">
        <f t="shared" si="40"/>
        <v>49.777123125726035</v>
      </c>
      <c r="U261" s="177">
        <f t="shared" si="41"/>
        <v>63.030287390022664</v>
      </c>
      <c r="V261" s="59">
        <f t="shared" si="42"/>
        <v>73.10773936981532</v>
      </c>
    </row>
    <row r="262" spans="2:22">
      <c r="B262" s="27">
        <f t="shared" si="43"/>
        <v>114.5</v>
      </c>
      <c r="C262" s="28">
        <f t="shared" si="33"/>
        <v>1.9083333333333334</v>
      </c>
      <c r="D262" s="45"/>
      <c r="E262" s="45">
        <f t="shared" si="34"/>
        <v>72.889860926916796</v>
      </c>
      <c r="F262" s="45">
        <f t="shared" si="35"/>
        <v>0</v>
      </c>
      <c r="G262" s="45">
        <f t="shared" si="36"/>
        <v>0</v>
      </c>
      <c r="H262" s="45">
        <f t="shared" si="37"/>
        <v>0</v>
      </c>
      <c r="I262" s="45">
        <f t="shared" si="38"/>
        <v>0</v>
      </c>
      <c r="L262"/>
      <c r="M262"/>
      <c r="N262"/>
      <c r="O262"/>
      <c r="P262"/>
      <c r="R262" s="58">
        <v>114.5</v>
      </c>
      <c r="S262" s="175">
        <f t="shared" si="39"/>
        <v>39.640576888826573</v>
      </c>
      <c r="T262" s="59">
        <f t="shared" si="40"/>
        <v>49.6300786473019</v>
      </c>
      <c r="U262" s="177">
        <f t="shared" si="41"/>
        <v>62.842992196234022</v>
      </c>
      <c r="V262" s="59">
        <f t="shared" si="42"/>
        <v>72.889860926916796</v>
      </c>
    </row>
    <row r="263" spans="2:22">
      <c r="B263" s="27">
        <f t="shared" si="43"/>
        <v>115</v>
      </c>
      <c r="C263" s="28">
        <f t="shared" si="33"/>
        <v>1.9166666666666667</v>
      </c>
      <c r="D263" s="45"/>
      <c r="E263" s="45">
        <f t="shared" si="34"/>
        <v>72.673576942952167</v>
      </c>
      <c r="F263" s="45">
        <f t="shared" si="35"/>
        <v>0</v>
      </c>
      <c r="G263" s="45">
        <f t="shared" si="36"/>
        <v>0</v>
      </c>
      <c r="H263" s="45">
        <f t="shared" si="37"/>
        <v>0</v>
      </c>
      <c r="I263" s="45">
        <f t="shared" si="38"/>
        <v>0</v>
      </c>
      <c r="L263"/>
      <c r="M263"/>
      <c r="N263"/>
      <c r="O263"/>
      <c r="P263"/>
      <c r="R263" s="58">
        <v>115</v>
      </c>
      <c r="S263" s="175">
        <f t="shared" si="39"/>
        <v>39.524846941996465</v>
      </c>
      <c r="T263" s="59">
        <f t="shared" si="40"/>
        <v>49.48410643231616</v>
      </c>
      <c r="U263" s="177">
        <f t="shared" si="41"/>
        <v>62.657066025908748</v>
      </c>
      <c r="V263" s="59">
        <f t="shared" si="42"/>
        <v>72.673576942952167</v>
      </c>
    </row>
    <row r="264" spans="2:22">
      <c r="B264" s="27">
        <f t="shared" si="43"/>
        <v>115.5</v>
      </c>
      <c r="C264" s="28">
        <f t="shared" si="33"/>
        <v>1.925</v>
      </c>
      <c r="D264" s="45"/>
      <c r="E264" s="45">
        <f t="shared" si="34"/>
        <v>72.458868892846866</v>
      </c>
      <c r="F264" s="45">
        <f t="shared" si="35"/>
        <v>0</v>
      </c>
      <c r="G264" s="45">
        <f t="shared" si="36"/>
        <v>0</v>
      </c>
      <c r="H264" s="45">
        <f t="shared" si="37"/>
        <v>0</v>
      </c>
      <c r="I264" s="45">
        <f t="shared" si="38"/>
        <v>0</v>
      </c>
      <c r="L264"/>
      <c r="M264"/>
      <c r="N264"/>
      <c r="O264"/>
      <c r="P264"/>
      <c r="R264" s="58">
        <v>115.5</v>
      </c>
      <c r="S264" s="175">
        <f t="shared" si="39"/>
        <v>39.409954756290155</v>
      </c>
      <c r="T264" s="59">
        <f t="shared" si="40"/>
        <v>49.339194050482909</v>
      </c>
      <c r="U264" s="177">
        <f t="shared" si="41"/>
        <v>62.472492984965712</v>
      </c>
      <c r="V264" s="59">
        <f t="shared" si="42"/>
        <v>72.458868892846866</v>
      </c>
    </row>
    <row r="265" spans="2:22">
      <c r="B265" s="27">
        <f t="shared" si="43"/>
        <v>116</v>
      </c>
      <c r="C265" s="28">
        <f t="shared" si="33"/>
        <v>1.9333333333333333</v>
      </c>
      <c r="D265" s="45"/>
      <c r="E265" s="45">
        <f t="shared" si="34"/>
        <v>72.245718545734277</v>
      </c>
      <c r="F265" s="45">
        <f t="shared" si="35"/>
        <v>0</v>
      </c>
      <c r="G265" s="45">
        <f t="shared" si="36"/>
        <v>0</v>
      </c>
      <c r="H265" s="45">
        <f t="shared" si="37"/>
        <v>0</v>
      </c>
      <c r="I265" s="45">
        <f t="shared" si="38"/>
        <v>0</v>
      </c>
      <c r="L265"/>
      <c r="M265"/>
      <c r="N265"/>
      <c r="O265"/>
      <c r="P265"/>
      <c r="R265" s="58">
        <v>116</v>
      </c>
      <c r="S265" s="175">
        <f t="shared" si="39"/>
        <v>39.295890679759665</v>
      </c>
      <c r="T265" s="59">
        <f t="shared" si="40"/>
        <v>49.195329268610053</v>
      </c>
      <c r="U265" s="177">
        <f t="shared" si="41"/>
        <v>62.289257431611432</v>
      </c>
      <c r="V265" s="59">
        <f t="shared" si="42"/>
        <v>72.245718545734277</v>
      </c>
    </row>
    <row r="266" spans="2:22">
      <c r="B266" s="27">
        <f t="shared" si="43"/>
        <v>116.5</v>
      </c>
      <c r="C266" s="28">
        <f t="shared" si="33"/>
        <v>1.9416666666666667</v>
      </c>
      <c r="D266" s="45"/>
      <c r="E266" s="45">
        <f t="shared" si="34"/>
        <v>72.034107959039929</v>
      </c>
      <c r="F266" s="45">
        <f t="shared" si="35"/>
        <v>0</v>
      </c>
      <c r="G266" s="45">
        <f t="shared" si="36"/>
        <v>0</v>
      </c>
      <c r="H266" s="45">
        <f t="shared" si="37"/>
        <v>0</v>
      </c>
      <c r="I266" s="45">
        <f t="shared" si="38"/>
        <v>0</v>
      </c>
      <c r="L266"/>
      <c r="M266"/>
      <c r="N266"/>
      <c r="O266"/>
      <c r="P266"/>
      <c r="R266" s="58">
        <v>116.5</v>
      </c>
      <c r="S266" s="175">
        <f t="shared" si="39"/>
        <v>39.18264521263486</v>
      </c>
      <c r="T266" s="59">
        <f t="shared" si="40"/>
        <v>49.052500046641178</v>
      </c>
      <c r="U266" s="177">
        <f t="shared" si="41"/>
        <v>62.107343971269088</v>
      </c>
      <c r="V266" s="59">
        <f t="shared" si="42"/>
        <v>72.034107959039929</v>
      </c>
    </row>
    <row r="267" spans="2:22">
      <c r="B267" s="27">
        <f t="shared" si="43"/>
        <v>117</v>
      </c>
      <c r="C267" s="28">
        <f t="shared" si="33"/>
        <v>1.95</v>
      </c>
      <c r="D267" s="45"/>
      <c r="E267" s="45">
        <f t="shared" si="34"/>
        <v>71.82401947270921</v>
      </c>
      <c r="F267" s="45">
        <f t="shared" si="35"/>
        <v>0</v>
      </c>
      <c r="G267" s="45">
        <f t="shared" si="36"/>
        <v>0</v>
      </c>
      <c r="H267" s="45">
        <f t="shared" si="37"/>
        <v>0</v>
      </c>
      <c r="I267" s="45">
        <f t="shared" si="38"/>
        <v>0</v>
      </c>
      <c r="L267"/>
      <c r="M267"/>
      <c r="N267"/>
      <c r="O267"/>
      <c r="P267"/>
      <c r="R267" s="58">
        <v>117</v>
      </c>
      <c r="S267" s="175">
        <f t="shared" si="39"/>
        <v>39.070209004283477</v>
      </c>
      <c r="T267" s="59">
        <f t="shared" si="40"/>
        <v>48.91069453379346</v>
      </c>
      <c r="U267" s="177">
        <f t="shared" si="41"/>
        <v>61.926737451630899</v>
      </c>
      <c r="V267" s="59">
        <f t="shared" si="42"/>
        <v>71.82401947270921</v>
      </c>
    </row>
    <row r="268" spans="2:22">
      <c r="B268" s="27">
        <f t="shared" si="43"/>
        <v>117.5</v>
      </c>
      <c r="C268" s="28">
        <f t="shared" si="33"/>
        <v>1.9583333333333333</v>
      </c>
      <c r="D268" s="45"/>
      <c r="E268" s="45">
        <f t="shared" si="34"/>
        <v>71.615435703574548</v>
      </c>
      <c r="F268" s="45">
        <f t="shared" si="35"/>
        <v>0</v>
      </c>
      <c r="G268" s="45">
        <f t="shared" si="36"/>
        <v>0</v>
      </c>
      <c r="H268" s="45">
        <f t="shared" si="37"/>
        <v>0</v>
      </c>
      <c r="I268" s="45">
        <f t="shared" si="38"/>
        <v>0</v>
      </c>
      <c r="L268"/>
      <c r="M268"/>
      <c r="N268"/>
      <c r="O268"/>
      <c r="P268"/>
      <c r="R268" s="58">
        <v>117.5</v>
      </c>
      <c r="S268" s="175">
        <f t="shared" si="39"/>
        <v>38.958572850244721</v>
      </c>
      <c r="T268" s="59">
        <f t="shared" si="40"/>
        <v>48.769901064788833</v>
      </c>
      <c r="U268" s="177">
        <f t="shared" si="41"/>
        <v>61.747422957829826</v>
      </c>
      <c r="V268" s="59">
        <f t="shared" si="42"/>
        <v>71.615435703574548</v>
      </c>
    </row>
    <row r="269" spans="2:22">
      <c r="B269" s="27">
        <f t="shared" si="43"/>
        <v>118</v>
      </c>
      <c r="C269" s="28">
        <f t="shared" si="33"/>
        <v>1.9666666666666666</v>
      </c>
      <c r="D269" s="45"/>
      <c r="E269" s="45">
        <f t="shared" si="34"/>
        <v>71.408339539858744</v>
      </c>
      <c r="F269" s="45">
        <f t="shared" si="35"/>
        <v>0</v>
      </c>
      <c r="G269" s="45">
        <f t="shared" si="36"/>
        <v>0</v>
      </c>
      <c r="H269" s="45">
        <f t="shared" si="37"/>
        <v>0</v>
      </c>
      <c r="I269" s="45">
        <f t="shared" si="38"/>
        <v>0</v>
      </c>
      <c r="L269"/>
      <c r="M269"/>
      <c r="N269"/>
      <c r="O269"/>
      <c r="P269"/>
      <c r="R269" s="58">
        <v>118</v>
      </c>
      <c r="S269" s="175">
        <f t="shared" si="39"/>
        <v>38.847727689334143</v>
      </c>
      <c r="T269" s="59">
        <f t="shared" si="40"/>
        <v>48.630108156175993</v>
      </c>
      <c r="U269" s="177">
        <f t="shared" si="41"/>
        <v>61.569385807728047</v>
      </c>
      <c r="V269" s="59">
        <f t="shared" si="42"/>
        <v>71.408339539858744</v>
      </c>
    </row>
    <row r="270" spans="2:22">
      <c r="B270" s="27">
        <f t="shared" si="43"/>
        <v>118.5</v>
      </c>
      <c r="C270" s="28">
        <f t="shared" si="33"/>
        <v>1.9750000000000001</v>
      </c>
      <c r="D270" s="45"/>
      <c r="E270" s="45">
        <f t="shared" si="34"/>
        <v>71.202714135809984</v>
      </c>
      <c r="F270" s="45">
        <f t="shared" si="35"/>
        <v>0</v>
      </c>
      <c r="G270" s="45">
        <f t="shared" si="36"/>
        <v>0</v>
      </c>
      <c r="H270" s="45">
        <f t="shared" si="37"/>
        <v>0</v>
      </c>
      <c r="I270" s="45">
        <f t="shared" si="38"/>
        <v>0</v>
      </c>
      <c r="L270"/>
      <c r="M270"/>
      <c r="N270"/>
      <c r="O270"/>
      <c r="P270"/>
      <c r="R270" s="58">
        <v>118.5</v>
      </c>
      <c r="S270" s="175">
        <f t="shared" si="39"/>
        <v>38.737664600817958</v>
      </c>
      <c r="T270" s="59">
        <f t="shared" si="40"/>
        <v>48.491304502740526</v>
      </c>
      <c r="U270" s="177">
        <f t="shared" si="41"/>
        <v>61.392611547318111</v>
      </c>
      <c r="V270" s="59">
        <f t="shared" si="42"/>
        <v>71.202714135809984</v>
      </c>
    </row>
    <row r="271" spans="2:22">
      <c r="B271" s="27">
        <f t="shared" si="43"/>
        <v>119</v>
      </c>
      <c r="C271" s="28">
        <f t="shared" si="33"/>
        <v>1.9833333333333334</v>
      </c>
      <c r="D271" s="45"/>
      <c r="E271" s="45">
        <f t="shared" si="34"/>
        <v>70.998542906464934</v>
      </c>
      <c r="F271" s="45">
        <f t="shared" si="35"/>
        <v>0</v>
      </c>
      <c r="G271" s="45">
        <f t="shared" si="36"/>
        <v>0</v>
      </c>
      <c r="H271" s="45">
        <f t="shared" si="37"/>
        <v>0</v>
      </c>
      <c r="I271" s="45">
        <f t="shared" si="38"/>
        <v>0</v>
      </c>
      <c r="L271"/>
      <c r="M271"/>
      <c r="N271"/>
      <c r="O271"/>
      <c r="P271"/>
      <c r="R271" s="58">
        <v>119</v>
      </c>
      <c r="S271" s="175">
        <f t="shared" si="39"/>
        <v>38.628374801654495</v>
      </c>
      <c r="T271" s="59">
        <f t="shared" si="40"/>
        <v>48.353478974000673</v>
      </c>
      <c r="U271" s="177">
        <f t="shared" si="41"/>
        <v>61.21708594623383</v>
      </c>
      <c r="V271" s="59">
        <f t="shared" si="42"/>
        <v>70.998542906464934</v>
      </c>
    </row>
    <row r="272" spans="2:22">
      <c r="B272" s="27">
        <f t="shared" si="43"/>
        <v>119.5</v>
      </c>
      <c r="C272" s="28">
        <f t="shared" si="33"/>
        <v>1.9916666666666667</v>
      </c>
      <c r="D272" s="45"/>
      <c r="E272" s="45">
        <f t="shared" si="34"/>
        <v>70.79580952253643</v>
      </c>
      <c r="F272" s="45">
        <f t="shared" si="35"/>
        <v>0</v>
      </c>
      <c r="G272" s="45">
        <f t="shared" si="36"/>
        <v>0</v>
      </c>
      <c r="H272" s="45">
        <f t="shared" si="37"/>
        <v>0</v>
      </c>
      <c r="I272" s="45">
        <f t="shared" si="38"/>
        <v>0</v>
      </c>
      <c r="L272"/>
      <c r="M272"/>
      <c r="N272"/>
      <c r="O272"/>
      <c r="P272"/>
      <c r="R272" s="58">
        <v>119.5</v>
      </c>
      <c r="S272" s="175">
        <f t="shared" si="39"/>
        <v>38.519849643801372</v>
      </c>
      <c r="T272" s="59">
        <f t="shared" si="40"/>
        <v>48.216620610786322</v>
      </c>
      <c r="U272" s="177">
        <f t="shared" si="41"/>
        <v>61.042794993368325</v>
      </c>
      <c r="V272" s="59">
        <f t="shared" si="42"/>
        <v>70.79580952253643</v>
      </c>
    </row>
    <row r="273" spans="2:22">
      <c r="B273" s="27">
        <f t="shared" si="43"/>
        <v>120</v>
      </c>
      <c r="C273" s="28">
        <f t="shared" si="33"/>
        <v>2</v>
      </c>
      <c r="D273" s="45"/>
      <c r="E273" s="45">
        <f t="shared" si="34"/>
        <v>70.594497905422529</v>
      </c>
      <c r="F273" s="45">
        <f t="shared" si="35"/>
        <v>0</v>
      </c>
      <c r="G273" s="45">
        <f t="shared" si="36"/>
        <v>0</v>
      </c>
      <c r="H273" s="45">
        <f t="shared" si="37"/>
        <v>0</v>
      </c>
      <c r="I273" s="45">
        <f t="shared" si="38"/>
        <v>0</v>
      </c>
      <c r="L273"/>
      <c r="M273"/>
      <c r="N273"/>
      <c r="O273"/>
      <c r="P273"/>
      <c r="R273" s="58">
        <v>120</v>
      </c>
      <c r="S273" s="178">
        <f t="shared" si="39"/>
        <v>38.412080611586248</v>
      </c>
      <c r="T273" s="179">
        <f t="shared" si="40"/>
        <v>48.080718621899102</v>
      </c>
      <c r="U273" s="180">
        <f t="shared" si="41"/>
        <v>60.869724892595372</v>
      </c>
      <c r="V273" s="59">
        <f t="shared" si="42"/>
        <v>70.594497905422529</v>
      </c>
    </row>
    <row r="274" spans="2:22">
      <c r="L274"/>
      <c r="M274"/>
      <c r="N274"/>
      <c r="O274"/>
      <c r="P274"/>
    </row>
    <row r="275" spans="2:22">
      <c r="L275"/>
      <c r="M275"/>
      <c r="N275"/>
      <c r="O275"/>
      <c r="P275"/>
    </row>
    <row r="276" spans="2:22">
      <c r="L276"/>
      <c r="M276"/>
      <c r="N276"/>
      <c r="O276"/>
      <c r="P276"/>
    </row>
    <row r="277" spans="2:22">
      <c r="L277"/>
      <c r="M277"/>
      <c r="N277"/>
      <c r="O277"/>
      <c r="P277"/>
    </row>
    <row r="278" spans="2:22">
      <c r="L278"/>
      <c r="M278"/>
      <c r="N278"/>
      <c r="O278"/>
      <c r="P278"/>
    </row>
    <row r="279" spans="2:22">
      <c r="L279"/>
      <c r="M279"/>
      <c r="N279"/>
      <c r="O279"/>
      <c r="P279"/>
    </row>
    <row r="280" spans="2:22">
      <c r="L280"/>
      <c r="M280"/>
      <c r="N280"/>
      <c r="O280"/>
      <c r="P280"/>
    </row>
    <row r="281" spans="2:22">
      <c r="L281"/>
      <c r="M281"/>
      <c r="N281"/>
      <c r="O281"/>
      <c r="P281"/>
    </row>
    <row r="282" spans="2:22">
      <c r="L282"/>
      <c r="M282"/>
      <c r="N282"/>
      <c r="O282"/>
      <c r="P282"/>
    </row>
    <row r="283" spans="2:22">
      <c r="L283"/>
      <c r="M283"/>
      <c r="N283"/>
      <c r="O283"/>
      <c r="P283"/>
    </row>
    <row r="284" spans="2:22">
      <c r="L284"/>
      <c r="M284"/>
      <c r="N284"/>
      <c r="O284"/>
      <c r="P284"/>
    </row>
    <row r="285" spans="2:22">
      <c r="L285"/>
      <c r="M285"/>
      <c r="N285"/>
      <c r="O285"/>
      <c r="P285"/>
    </row>
    <row r="286" spans="2:22">
      <c r="L286"/>
      <c r="M286"/>
      <c r="N286"/>
      <c r="O286"/>
      <c r="P286"/>
    </row>
    <row r="287" spans="2:22">
      <c r="L287"/>
      <c r="M287"/>
      <c r="N287"/>
      <c r="O287"/>
      <c r="P287"/>
    </row>
    <row r="288" spans="2:22">
      <c r="L288"/>
      <c r="M288"/>
      <c r="N288"/>
      <c r="O288"/>
      <c r="P288"/>
    </row>
    <row r="289" spans="12:16">
      <c r="L289"/>
      <c r="M289"/>
      <c r="N289"/>
      <c r="O289"/>
      <c r="P289"/>
    </row>
    <row r="290" spans="12:16">
      <c r="L290"/>
      <c r="M290"/>
      <c r="N290"/>
      <c r="O290"/>
      <c r="P290"/>
    </row>
    <row r="291" spans="12:16">
      <c r="L291"/>
      <c r="M291"/>
      <c r="N291"/>
      <c r="O291"/>
      <c r="P291"/>
    </row>
    <row r="292" spans="12:16">
      <c r="L292"/>
      <c r="M292"/>
      <c r="N292"/>
      <c r="O292"/>
      <c r="P292"/>
    </row>
    <row r="293" spans="12:16">
      <c r="L293"/>
      <c r="M293"/>
      <c r="N293"/>
      <c r="O293"/>
      <c r="P293"/>
    </row>
    <row r="294" spans="12:16">
      <c r="L294"/>
      <c r="M294"/>
      <c r="N294"/>
      <c r="O294"/>
      <c r="P294"/>
    </row>
    <row r="295" spans="12:16">
      <c r="L295"/>
      <c r="M295"/>
      <c r="N295"/>
      <c r="O295"/>
      <c r="P295"/>
    </row>
    <row r="296" spans="12:16">
      <c r="L296"/>
      <c r="M296"/>
      <c r="N296"/>
      <c r="O296"/>
      <c r="P296"/>
    </row>
    <row r="297" spans="12:16">
      <c r="L297"/>
      <c r="M297"/>
      <c r="N297"/>
      <c r="O297"/>
      <c r="P297"/>
    </row>
    <row r="298" spans="12:16">
      <c r="L298"/>
      <c r="M298"/>
      <c r="N298"/>
      <c r="O298"/>
      <c r="P298"/>
    </row>
    <row r="299" spans="12:16">
      <c r="L299"/>
      <c r="M299"/>
      <c r="N299"/>
      <c r="O299"/>
      <c r="P299"/>
    </row>
    <row r="300" spans="12:16">
      <c r="L300"/>
      <c r="M300"/>
      <c r="N300"/>
      <c r="O300"/>
      <c r="P300"/>
    </row>
    <row r="301" spans="12:16">
      <c r="L301"/>
      <c r="M301"/>
      <c r="N301"/>
      <c r="O301"/>
      <c r="P301"/>
    </row>
    <row r="302" spans="12:16">
      <c r="L302"/>
      <c r="M302"/>
      <c r="N302"/>
      <c r="O302"/>
      <c r="P302"/>
    </row>
    <row r="303" spans="12:16">
      <c r="L303"/>
      <c r="M303"/>
      <c r="N303"/>
      <c r="O303"/>
      <c r="P303"/>
    </row>
    <row r="304" spans="12:16">
      <c r="L304"/>
      <c r="M304"/>
      <c r="N304"/>
      <c r="O304"/>
      <c r="P304"/>
    </row>
    <row r="305" spans="12:16">
      <c r="L305"/>
      <c r="M305"/>
      <c r="N305"/>
      <c r="O305"/>
      <c r="P305"/>
    </row>
    <row r="306" spans="12:16">
      <c r="L306"/>
      <c r="M306"/>
      <c r="N306"/>
      <c r="O306"/>
      <c r="P306"/>
    </row>
    <row r="307" spans="12:16">
      <c r="L307"/>
      <c r="M307"/>
      <c r="N307"/>
      <c r="O307"/>
      <c r="P307"/>
    </row>
    <row r="308" spans="12:16">
      <c r="L308"/>
      <c r="M308"/>
      <c r="N308"/>
      <c r="O308"/>
      <c r="P308"/>
    </row>
    <row r="309" spans="12:16">
      <c r="L309"/>
      <c r="M309"/>
      <c r="N309"/>
      <c r="O309"/>
      <c r="P309"/>
    </row>
    <row r="310" spans="12:16">
      <c r="L310"/>
      <c r="M310"/>
      <c r="N310"/>
      <c r="O310"/>
      <c r="P310"/>
    </row>
    <row r="311" spans="12:16">
      <c r="L311"/>
      <c r="M311"/>
      <c r="N311"/>
      <c r="O311"/>
      <c r="P311"/>
    </row>
    <row r="312" spans="12:16">
      <c r="L312"/>
      <c r="M312"/>
      <c r="N312"/>
      <c r="O312"/>
      <c r="P312"/>
    </row>
    <row r="313" spans="12:16">
      <c r="L313"/>
      <c r="M313"/>
      <c r="N313"/>
      <c r="O313"/>
      <c r="P313"/>
    </row>
    <row r="314" spans="12:16">
      <c r="L314"/>
      <c r="M314"/>
      <c r="N314"/>
      <c r="O314"/>
      <c r="P314"/>
    </row>
    <row r="315" spans="12:16">
      <c r="L315"/>
      <c r="M315"/>
      <c r="N315"/>
      <c r="O315"/>
      <c r="P315"/>
    </row>
    <row r="316" spans="12:16">
      <c r="L316"/>
      <c r="M316"/>
      <c r="N316"/>
      <c r="O316"/>
      <c r="P316"/>
    </row>
    <row r="317" spans="12:16">
      <c r="L317"/>
      <c r="M317"/>
      <c r="N317"/>
      <c r="O317"/>
      <c r="P317"/>
    </row>
    <row r="318" spans="12:16">
      <c r="L318"/>
      <c r="M318"/>
      <c r="N318"/>
      <c r="O318"/>
      <c r="P318"/>
    </row>
    <row r="319" spans="12:16">
      <c r="L319"/>
      <c r="M319"/>
      <c r="N319"/>
      <c r="O319"/>
      <c r="P319"/>
    </row>
    <row r="320" spans="12:16">
      <c r="L320"/>
      <c r="M320"/>
      <c r="N320"/>
      <c r="O320"/>
      <c r="P320"/>
    </row>
    <row r="321" spans="12:16">
      <c r="L321"/>
      <c r="M321"/>
      <c r="N321"/>
      <c r="O321"/>
      <c r="P321"/>
    </row>
    <row r="322" spans="12:16">
      <c r="L322"/>
      <c r="M322"/>
      <c r="N322"/>
      <c r="O322"/>
      <c r="P322"/>
    </row>
    <row r="323" spans="12:16">
      <c r="L323"/>
      <c r="M323"/>
      <c r="N323"/>
      <c r="O323"/>
      <c r="P323"/>
    </row>
    <row r="324" spans="12:16">
      <c r="L324"/>
      <c r="M324"/>
      <c r="N324"/>
      <c r="O324"/>
      <c r="P324"/>
    </row>
    <row r="325" spans="12:16">
      <c r="L325"/>
      <c r="M325"/>
      <c r="N325"/>
      <c r="O325"/>
      <c r="P325"/>
    </row>
    <row r="326" spans="12:16">
      <c r="L326"/>
      <c r="M326"/>
      <c r="N326"/>
      <c r="O326"/>
      <c r="P326"/>
    </row>
    <row r="327" spans="12:16">
      <c r="L327"/>
      <c r="M327"/>
      <c r="N327"/>
      <c r="O327"/>
      <c r="P327"/>
    </row>
    <row r="328" spans="12:16">
      <c r="L328"/>
      <c r="M328"/>
      <c r="N328"/>
      <c r="O328"/>
      <c r="P328"/>
    </row>
    <row r="329" spans="12:16">
      <c r="L329"/>
      <c r="M329"/>
      <c r="N329"/>
      <c r="O329"/>
      <c r="P329"/>
    </row>
    <row r="330" spans="12:16">
      <c r="L330"/>
      <c r="M330"/>
      <c r="N330"/>
      <c r="O330"/>
      <c r="P330"/>
    </row>
    <row r="331" spans="12:16">
      <c r="L331"/>
      <c r="M331"/>
      <c r="N331"/>
      <c r="O331"/>
      <c r="P331"/>
    </row>
    <row r="332" spans="12:16">
      <c r="L332"/>
      <c r="M332"/>
      <c r="N332"/>
      <c r="O332"/>
      <c r="P332"/>
    </row>
    <row r="333" spans="12:16">
      <c r="L333"/>
      <c r="M333"/>
      <c r="N333"/>
      <c r="O333"/>
      <c r="P333"/>
    </row>
    <row r="334" spans="12:16">
      <c r="L334"/>
      <c r="M334"/>
      <c r="N334"/>
      <c r="O334"/>
      <c r="P334"/>
    </row>
    <row r="335" spans="12:16">
      <c r="L335"/>
      <c r="M335"/>
      <c r="N335"/>
      <c r="O335"/>
      <c r="P335"/>
    </row>
    <row r="336" spans="1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</sheetData>
  <sheetProtection selectLockedCells="1" selectUnlockedCells="1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AX273"/>
  <sheetViews>
    <sheetView zoomScaleNormal="100" workbookViewId="0">
      <selection activeCell="B13" sqref="B13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140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5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26" ht="20.25">
      <c r="A1" s="9" t="s">
        <v>6</v>
      </c>
    </row>
    <row r="2" spans="1:26" ht="15.75">
      <c r="A2" s="20" t="s">
        <v>153</v>
      </c>
    </row>
    <row r="4" spans="1:26" ht="20.25">
      <c r="A4" s="2"/>
      <c r="H4" s="11"/>
    </row>
    <row r="5" spans="1:26" ht="20.25">
      <c r="H5" s="11" t="s">
        <v>7</v>
      </c>
    </row>
    <row r="6" spans="1:26">
      <c r="A6" s="2" t="s">
        <v>1</v>
      </c>
      <c r="D6" s="10" t="s">
        <v>16</v>
      </c>
      <c r="Z6" s="1"/>
    </row>
    <row r="7" spans="1:26">
      <c r="A7" s="2"/>
      <c r="E7" s="18"/>
      <c r="Z7" s="1"/>
    </row>
    <row r="8" spans="1:26" ht="13.5">
      <c r="A8" s="3"/>
      <c r="I8" s="12"/>
      <c r="J8" s="16" t="s">
        <v>24</v>
      </c>
      <c r="L8" s="155"/>
      <c r="M8" s="156"/>
      <c r="Z8" s="1"/>
    </row>
    <row r="9" spans="1:26" ht="14.25">
      <c r="A9" s="3" t="s">
        <v>20</v>
      </c>
      <c r="B9" s="14">
        <v>1</v>
      </c>
      <c r="D9" s="1" t="s">
        <v>15</v>
      </c>
      <c r="H9" s="21">
        <v>1</v>
      </c>
      <c r="I9" s="25" t="s">
        <v>151</v>
      </c>
      <c r="J9" s="13">
        <v>0.15</v>
      </c>
      <c r="L9" s="155"/>
      <c r="M9" s="156"/>
      <c r="Z9" s="1"/>
    </row>
    <row r="10" spans="1:26" ht="14.25">
      <c r="A10" s="19" t="s">
        <v>89</v>
      </c>
      <c r="B10" s="22">
        <f>Retentionsanlage!K44/10000</f>
        <v>0</v>
      </c>
      <c r="C10" s="19" t="s">
        <v>90</v>
      </c>
      <c r="D10" s="19" t="s">
        <v>27</v>
      </c>
      <c r="H10" s="21">
        <v>2</v>
      </c>
      <c r="I10" s="25" t="s">
        <v>141</v>
      </c>
      <c r="J10" s="13">
        <v>0.15</v>
      </c>
      <c r="L10" s="155"/>
      <c r="M10" s="156"/>
      <c r="Z10" s="1"/>
    </row>
    <row r="11" spans="1:26" ht="15.75">
      <c r="A11" s="19" t="s">
        <v>25</v>
      </c>
      <c r="B11" s="22">
        <f>IF(Retentionsanlage!N44="",0,Retentionsanlage!N44/10000)</f>
        <v>0</v>
      </c>
      <c r="C11" s="19" t="s">
        <v>26</v>
      </c>
      <c r="D11" s="19" t="s">
        <v>27</v>
      </c>
      <c r="H11" s="21">
        <v>3</v>
      </c>
      <c r="I11" s="25" t="s">
        <v>142</v>
      </c>
      <c r="J11" s="13">
        <v>0.15</v>
      </c>
      <c r="L11" s="155"/>
      <c r="M11" s="156"/>
      <c r="Z11" s="1"/>
    </row>
    <row r="12" spans="1:26" ht="14.25">
      <c r="A12" s="19" t="s">
        <v>53</v>
      </c>
      <c r="B12" s="50">
        <f>IF(ISNUMBER(Retentionsanlage!E54),Retentionsanlage!E54,VLOOKUP(B9,H9:J25,3,FALSE))</f>
        <v>0.15</v>
      </c>
      <c r="D12" s="19" t="s">
        <v>27</v>
      </c>
      <c r="H12" s="21">
        <v>4</v>
      </c>
      <c r="I12" s="25" t="s">
        <v>143</v>
      </c>
      <c r="J12" s="13">
        <v>0.15</v>
      </c>
      <c r="L12" s="155"/>
      <c r="M12" s="156"/>
      <c r="Z12" s="1"/>
    </row>
    <row r="13" spans="1:26" ht="15.75">
      <c r="A13" s="19" t="s">
        <v>91</v>
      </c>
      <c r="B13" s="47">
        <f>B10*B12*300</f>
        <v>0</v>
      </c>
      <c r="C13" s="19" t="s">
        <v>2</v>
      </c>
      <c r="D13" s="19" t="s">
        <v>31</v>
      </c>
      <c r="H13" s="21">
        <v>5</v>
      </c>
      <c r="I13" s="25" t="s">
        <v>144</v>
      </c>
      <c r="J13" s="13">
        <v>0.15</v>
      </c>
      <c r="L13" s="155"/>
      <c r="M13" s="156"/>
      <c r="Z13" s="1"/>
    </row>
    <row r="14" spans="1:26" ht="15.75">
      <c r="A14" s="48" t="s">
        <v>29</v>
      </c>
      <c r="B14" s="49" t="str">
        <f>IF(B11=0,"---",B13/B11)</f>
        <v>---</v>
      </c>
      <c r="C14" s="19" t="s">
        <v>28</v>
      </c>
      <c r="D14" s="24" t="s">
        <v>30</v>
      </c>
      <c r="H14" s="21">
        <v>6</v>
      </c>
      <c r="I14" s="25" t="s">
        <v>145</v>
      </c>
      <c r="J14" s="13">
        <v>0.15</v>
      </c>
      <c r="L14" s="155"/>
      <c r="M14" s="156"/>
      <c r="Z14" s="1"/>
    </row>
    <row r="15" spans="1:26" ht="14.25">
      <c r="A15" s="19" t="s">
        <v>57</v>
      </c>
      <c r="B15" s="14">
        <v>4</v>
      </c>
      <c r="D15" s="19" t="s">
        <v>186</v>
      </c>
      <c r="H15" s="21">
        <v>7</v>
      </c>
      <c r="I15" s="25" t="s">
        <v>146</v>
      </c>
      <c r="J15" s="13">
        <v>0.15</v>
      </c>
      <c r="L15" s="155"/>
      <c r="M15" s="157"/>
      <c r="Z15" s="1"/>
    </row>
    <row r="16" spans="1:26" ht="14.25">
      <c r="H16" s="21">
        <v>8</v>
      </c>
      <c r="I16" s="25" t="s">
        <v>23</v>
      </c>
      <c r="J16" s="13">
        <v>0.5</v>
      </c>
      <c r="L16" s="155"/>
      <c r="M16" s="156"/>
      <c r="Z16" s="1"/>
    </row>
    <row r="17" spans="1:50" ht="14.25">
      <c r="A17" s="19"/>
      <c r="D17" s="19"/>
      <c r="H17" s="21">
        <v>9</v>
      </c>
      <c r="I17" s="25" t="s">
        <v>21</v>
      </c>
      <c r="J17" s="13">
        <v>0.45</v>
      </c>
      <c r="L17" s="155"/>
      <c r="M17" s="156"/>
      <c r="Z17" s="1"/>
    </row>
    <row r="18" spans="1:50" ht="14.25">
      <c r="A18" s="19"/>
      <c r="D18" s="19"/>
      <c r="H18" s="21">
        <v>10</v>
      </c>
      <c r="I18" s="25" t="s">
        <v>22</v>
      </c>
      <c r="J18" s="13">
        <v>0.45</v>
      </c>
      <c r="L18" s="155"/>
      <c r="M18" s="156"/>
      <c r="Z18" s="1"/>
    </row>
    <row r="19" spans="1:50" ht="14.25">
      <c r="A19" s="2"/>
      <c r="H19" s="21">
        <v>11</v>
      </c>
      <c r="I19" s="25" t="s">
        <v>147</v>
      </c>
      <c r="J19" s="13">
        <v>0.15</v>
      </c>
      <c r="L19" s="155"/>
      <c r="M19" s="156"/>
      <c r="Z19" s="1"/>
    </row>
    <row r="20" spans="1:50" ht="14.25">
      <c r="A20" s="19"/>
      <c r="C20" s="19"/>
      <c r="H20" s="21">
        <v>12</v>
      </c>
      <c r="I20" s="25" t="s">
        <v>148</v>
      </c>
      <c r="J20" s="13">
        <v>0.15</v>
      </c>
      <c r="L20" s="155"/>
      <c r="M20" s="156"/>
      <c r="Z20" s="1"/>
    </row>
    <row r="21" spans="1:50" ht="14.25">
      <c r="A21" s="19"/>
      <c r="C21" s="19"/>
      <c r="H21" s="21">
        <v>13</v>
      </c>
      <c r="I21" s="25" t="s">
        <v>149</v>
      </c>
      <c r="J21" s="13">
        <v>0.15</v>
      </c>
      <c r="L21" s="155"/>
      <c r="M21" s="156"/>
      <c r="Z21" s="1"/>
    </row>
    <row r="22" spans="1:50" ht="14.25">
      <c r="A22" s="19"/>
      <c r="C22" s="19"/>
      <c r="H22" s="21">
        <v>14</v>
      </c>
      <c r="I22" s="25" t="s">
        <v>139</v>
      </c>
      <c r="J22" s="13">
        <v>0.15</v>
      </c>
      <c r="L22" s="155"/>
      <c r="M22" s="156"/>
      <c r="Z22" s="1"/>
    </row>
    <row r="23" spans="1:50" ht="14.25">
      <c r="A23" s="2"/>
      <c r="H23" s="21">
        <v>15</v>
      </c>
      <c r="I23" s="25" t="s">
        <v>140</v>
      </c>
      <c r="J23" s="13">
        <v>0.15</v>
      </c>
      <c r="L23" s="155"/>
      <c r="M23" s="156"/>
      <c r="Z23" s="1"/>
    </row>
    <row r="24" spans="1:50" ht="14.25">
      <c r="A24" s="2"/>
      <c r="H24" s="21">
        <v>16</v>
      </c>
      <c r="I24" s="25" t="s">
        <v>150</v>
      </c>
      <c r="J24" s="13">
        <v>0.15</v>
      </c>
      <c r="L24" s="155"/>
      <c r="M24" s="156"/>
      <c r="Z24" s="1"/>
    </row>
    <row r="25" spans="1:50" ht="14.25">
      <c r="A25" s="2"/>
      <c r="H25" s="21">
        <v>17</v>
      </c>
      <c r="I25" s="25" t="s">
        <v>194</v>
      </c>
      <c r="J25" s="13">
        <v>0.15</v>
      </c>
      <c r="Z25" s="1"/>
    </row>
    <row r="26" spans="1:50">
      <c r="A26" s="2"/>
      <c r="I26" s="3"/>
      <c r="J26" s="3"/>
      <c r="M26"/>
      <c r="N26"/>
      <c r="O26"/>
      <c r="P26"/>
      <c r="Q26"/>
      <c r="AE26"/>
      <c r="AH26"/>
      <c r="AN26"/>
      <c r="AW26"/>
      <c r="AX26"/>
    </row>
    <row r="27" spans="1:50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50">
      <c r="A28" s="2"/>
      <c r="G28"/>
      <c r="I28" s="3"/>
      <c r="J28" s="3"/>
      <c r="M28"/>
      <c r="N28"/>
      <c r="O28"/>
      <c r="P28"/>
      <c r="Q28"/>
      <c r="Z28" s="1"/>
      <c r="AE28"/>
      <c r="AH28"/>
      <c r="AN28"/>
      <c r="AW28"/>
      <c r="AX28"/>
    </row>
    <row r="29" spans="1:50">
      <c r="I29" s="3"/>
      <c r="J29" s="3"/>
      <c r="M29"/>
      <c r="N29"/>
      <c r="O29"/>
      <c r="P29"/>
      <c r="Q29"/>
      <c r="Z29" s="1"/>
      <c r="AE29"/>
      <c r="AH29"/>
      <c r="AN29"/>
      <c r="AW29"/>
      <c r="AX29"/>
    </row>
    <row r="30" spans="1:50">
      <c r="B30" s="29">
        <f>INDEX(B33:B273,G30,0)</f>
        <v>0</v>
      </c>
      <c r="C30" s="30" t="s">
        <v>79</v>
      </c>
      <c r="D30" s="31"/>
      <c r="E30" s="32">
        <f>INDEX(E33:E273,G30,0)</f>
        <v>0</v>
      </c>
      <c r="F30" s="32">
        <f>INDEX(F33:F273,G30,0)</f>
        <v>0</v>
      </c>
      <c r="G30" s="33">
        <f>MATCH(I30,I33:I273,0)</f>
        <v>1</v>
      </c>
      <c r="H30" s="46" t="s">
        <v>80</v>
      </c>
      <c r="I30" s="34">
        <f>MAX(I53:I273)</f>
        <v>0</v>
      </c>
      <c r="J30" s="155" t="s">
        <v>177</v>
      </c>
      <c r="L30" s="2" t="s">
        <v>118</v>
      </c>
      <c r="M30"/>
      <c r="N30"/>
      <c r="O30"/>
      <c r="P30"/>
      <c r="Q30"/>
      <c r="Z30" s="1"/>
      <c r="AE30"/>
      <c r="AH30"/>
      <c r="AN30"/>
      <c r="AW30"/>
      <c r="AX30"/>
    </row>
    <row r="31" spans="1:50">
      <c r="B31" s="35" t="s">
        <v>51</v>
      </c>
      <c r="C31" s="36" t="s">
        <v>51</v>
      </c>
      <c r="D31" s="36" t="s">
        <v>81</v>
      </c>
      <c r="E31" s="37" t="s">
        <v>82</v>
      </c>
      <c r="F31" s="38" t="s">
        <v>82</v>
      </c>
      <c r="G31" s="36" t="s">
        <v>82</v>
      </c>
      <c r="H31" s="36" t="s">
        <v>83</v>
      </c>
      <c r="I31" s="39" t="s">
        <v>84</v>
      </c>
      <c r="L31" s="2" t="s">
        <v>120</v>
      </c>
      <c r="M31" s="55"/>
      <c r="N31" s="55"/>
      <c r="O31" s="55"/>
      <c r="P31" s="55"/>
      <c r="Q31" s="55"/>
      <c r="R31" s="2" t="s">
        <v>121</v>
      </c>
      <c r="S31" s="2"/>
      <c r="Z31" s="1"/>
      <c r="AE31"/>
      <c r="AH31"/>
      <c r="AN31"/>
      <c r="AW31"/>
      <c r="AX31"/>
    </row>
    <row r="32" spans="1:50">
      <c r="B32" s="40" t="s">
        <v>55</v>
      </c>
      <c r="C32" s="41" t="s">
        <v>13</v>
      </c>
      <c r="D32" s="41" t="s">
        <v>85</v>
      </c>
      <c r="E32" s="42" t="s">
        <v>56</v>
      </c>
      <c r="F32" s="43" t="s">
        <v>2</v>
      </c>
      <c r="G32" s="41" t="s">
        <v>86</v>
      </c>
      <c r="H32" s="41" t="s">
        <v>86</v>
      </c>
      <c r="I32" s="44" t="s">
        <v>86</v>
      </c>
      <c r="L32" s="56" t="s">
        <v>119</v>
      </c>
      <c r="M32" s="172" t="s">
        <v>75</v>
      </c>
      <c r="N32" s="173" t="s">
        <v>76</v>
      </c>
      <c r="O32" s="174" t="s">
        <v>77</v>
      </c>
      <c r="P32" s="57" t="s">
        <v>78</v>
      </c>
      <c r="Q32" s="55"/>
      <c r="R32" s="2" t="s">
        <v>119</v>
      </c>
      <c r="S32" s="172" t="s">
        <v>75</v>
      </c>
      <c r="T32" s="173" t="s">
        <v>76</v>
      </c>
      <c r="U32" s="174" t="s">
        <v>77</v>
      </c>
      <c r="V32" s="57" t="s">
        <v>78</v>
      </c>
      <c r="Z32" s="1"/>
      <c r="AE32"/>
      <c r="AH32"/>
      <c r="AN32"/>
      <c r="AW32"/>
      <c r="AX32"/>
    </row>
    <row r="33" spans="2:50">
      <c r="B33" s="26">
        <v>0</v>
      </c>
      <c r="C33" s="28">
        <f>B33/60</f>
        <v>0</v>
      </c>
      <c r="D33" s="45"/>
      <c r="E33" s="45"/>
      <c r="F33" s="45">
        <f t="shared" ref="F33:F64" si="0">E33*$B$11</f>
        <v>0</v>
      </c>
      <c r="G33" s="45">
        <f>F33*60*B33/1000</f>
        <v>0</v>
      </c>
      <c r="H33" s="45">
        <f>B33*60/1000*$B$13</f>
        <v>0</v>
      </c>
      <c r="I33" s="45">
        <f>G33-H33</f>
        <v>0</v>
      </c>
      <c r="K33" s="19" t="s">
        <v>75</v>
      </c>
      <c r="L33" s="21">
        <v>5</v>
      </c>
      <c r="M33" s="181"/>
      <c r="N33" s="54"/>
      <c r="O33" s="182"/>
      <c r="P33" s="54"/>
      <c r="Q33"/>
      <c r="R33" s="58">
        <v>0</v>
      </c>
      <c r="S33" s="175"/>
      <c r="U33" s="176"/>
      <c r="Z33" s="1"/>
      <c r="AE33"/>
      <c r="AH33"/>
      <c r="AN33"/>
      <c r="AW33"/>
      <c r="AX33"/>
    </row>
    <row r="34" spans="2:50">
      <c r="B34" s="26">
        <f>+B33+0.5</f>
        <v>0.5</v>
      </c>
      <c r="C34" s="28">
        <f t="shared" ref="C34:C97" si="1">B34/60</f>
        <v>8.3333333333333332E-3</v>
      </c>
      <c r="D34" s="45"/>
      <c r="E34" s="45">
        <f>VLOOKUP(B34,$R$34:$V$273,$B$15+1)</f>
        <v>2965.3428995386007</v>
      </c>
      <c r="F34" s="45">
        <f t="shared" si="0"/>
        <v>0</v>
      </c>
      <c r="G34" s="45">
        <f t="shared" ref="G34:G97" si="2">F34*60*B34/1000</f>
        <v>0</v>
      </c>
      <c r="H34" s="45">
        <f t="shared" ref="H34:H97" si="3">B34*60/1000*$B$13</f>
        <v>0</v>
      </c>
      <c r="I34" s="45">
        <f t="shared" ref="I34:I97" si="4">G34-H34</f>
        <v>0</v>
      </c>
      <c r="K34" s="19" t="s">
        <v>76</v>
      </c>
      <c r="L34" s="21">
        <v>10</v>
      </c>
      <c r="M34" s="181">
        <v>199</v>
      </c>
      <c r="N34" s="54">
        <v>251</v>
      </c>
      <c r="O34" s="182">
        <v>320</v>
      </c>
      <c r="P34" s="54">
        <v>372</v>
      </c>
      <c r="Q34"/>
      <c r="R34" s="58">
        <v>0.5</v>
      </c>
      <c r="S34" s="189">
        <f t="shared" ref="S34:S97" si="5">954.11*R34^-0.671</f>
        <v>1519.1112318516432</v>
      </c>
      <c r="T34" s="60">
        <f>1223.2*R34^-0.676</f>
        <v>1954.3113284011956</v>
      </c>
      <c r="U34" s="190">
        <f>1578.5*R34^-0.68</f>
        <v>2528.9776035504369</v>
      </c>
      <c r="V34" s="60">
        <f>1848.3*R34^-0.682</f>
        <v>2965.3428995386007</v>
      </c>
      <c r="Z34" s="1"/>
      <c r="AE34"/>
      <c r="AH34"/>
      <c r="AN34"/>
      <c r="AW34"/>
      <c r="AX34"/>
    </row>
    <row r="35" spans="2:50">
      <c r="B35" s="27">
        <f t="shared" ref="B35:B98" si="6">+B34+0.5</f>
        <v>1</v>
      </c>
      <c r="C35" s="28">
        <f t="shared" si="1"/>
        <v>1.6666666666666666E-2</v>
      </c>
      <c r="D35" s="45"/>
      <c r="E35" s="45">
        <f t="shared" ref="E35:E98" si="7">VLOOKUP(B35,$R$34:$V$273,$B$15+1)</f>
        <v>1848.3</v>
      </c>
      <c r="F35" s="45">
        <f t="shared" si="0"/>
        <v>0</v>
      </c>
      <c r="G35" s="45">
        <f t="shared" si="2"/>
        <v>0</v>
      </c>
      <c r="H35" s="45">
        <f t="shared" si="3"/>
        <v>0</v>
      </c>
      <c r="I35" s="45">
        <f t="shared" si="4"/>
        <v>0</v>
      </c>
      <c r="K35" s="19" t="s">
        <v>77</v>
      </c>
      <c r="L35" s="21">
        <v>15</v>
      </c>
      <c r="M35" s="181">
        <v>153</v>
      </c>
      <c r="N35" s="54">
        <v>193</v>
      </c>
      <c r="O35" s="182">
        <v>246</v>
      </c>
      <c r="P35" s="54">
        <v>286</v>
      </c>
      <c r="Q35"/>
      <c r="R35" s="58">
        <v>1</v>
      </c>
      <c r="S35" s="189">
        <f t="shared" si="5"/>
        <v>954.11</v>
      </c>
      <c r="T35" s="60">
        <f t="shared" ref="T35:T98" si="8">1223.2*R35^-0.676</f>
        <v>1223.2</v>
      </c>
      <c r="U35" s="190">
        <f t="shared" ref="U35:U98" si="9">1578.5*R35^-0.68</f>
        <v>1578.5</v>
      </c>
      <c r="V35" s="60">
        <f t="shared" ref="V35:V98" si="10">1848.3*R35^-0.682</f>
        <v>1848.3</v>
      </c>
      <c r="Z35" s="1"/>
      <c r="AE35"/>
      <c r="AH35"/>
      <c r="AN35"/>
      <c r="AW35"/>
      <c r="AX35"/>
    </row>
    <row r="36" spans="2:50">
      <c r="B36" s="27">
        <f t="shared" si="6"/>
        <v>1.5</v>
      </c>
      <c r="C36" s="28">
        <f t="shared" si="1"/>
        <v>2.5000000000000001E-2</v>
      </c>
      <c r="D36" s="45"/>
      <c r="E36" s="45">
        <f t="shared" si="7"/>
        <v>1401.7747242215817</v>
      </c>
      <c r="F36" s="45">
        <f t="shared" si="0"/>
        <v>0</v>
      </c>
      <c r="G36" s="45">
        <f t="shared" si="2"/>
        <v>0</v>
      </c>
      <c r="H36" s="45">
        <f t="shared" si="3"/>
        <v>0</v>
      </c>
      <c r="I36" s="45">
        <f t="shared" si="4"/>
        <v>0</v>
      </c>
      <c r="K36" s="19" t="s">
        <v>78</v>
      </c>
      <c r="L36" s="21">
        <v>20</v>
      </c>
      <c r="M36" s="181">
        <v>127</v>
      </c>
      <c r="N36" s="54">
        <v>160</v>
      </c>
      <c r="O36" s="182">
        <v>204</v>
      </c>
      <c r="P36" s="54">
        <v>238</v>
      </c>
      <c r="Q36"/>
      <c r="R36" s="58">
        <v>1.5</v>
      </c>
      <c r="S36" s="189">
        <f t="shared" si="5"/>
        <v>726.84400523602574</v>
      </c>
      <c r="T36" s="60">
        <f t="shared" si="8"/>
        <v>929.95039083258428</v>
      </c>
      <c r="U36" s="190">
        <f t="shared" si="9"/>
        <v>1198.1261030957269</v>
      </c>
      <c r="V36" s="60">
        <f t="shared" si="10"/>
        <v>1401.7747242215817</v>
      </c>
      <c r="Z36" s="1"/>
      <c r="AE36"/>
      <c r="AH36"/>
      <c r="AN36"/>
      <c r="AW36"/>
      <c r="AX36"/>
    </row>
    <row r="37" spans="2:50">
      <c r="B37" s="27">
        <f t="shared" si="6"/>
        <v>2</v>
      </c>
      <c r="C37" s="28">
        <f t="shared" si="1"/>
        <v>3.3333333333333333E-2</v>
      </c>
      <c r="D37" s="45"/>
      <c r="E37" s="45">
        <f t="shared" si="7"/>
        <v>1152.0464936893311</v>
      </c>
      <c r="F37" s="45">
        <f t="shared" si="0"/>
        <v>0</v>
      </c>
      <c r="G37" s="45">
        <f t="shared" si="2"/>
        <v>0</v>
      </c>
      <c r="H37" s="45">
        <f t="shared" si="3"/>
        <v>0</v>
      </c>
      <c r="I37" s="45">
        <f t="shared" si="4"/>
        <v>0</v>
      </c>
      <c r="L37" s="21">
        <v>25</v>
      </c>
      <c r="M37" s="181">
        <v>110</v>
      </c>
      <c r="N37" s="54">
        <v>139</v>
      </c>
      <c r="O37" s="182">
        <v>177</v>
      </c>
      <c r="P37" s="54">
        <v>206</v>
      </c>
      <c r="Q37"/>
      <c r="R37" s="58">
        <v>2</v>
      </c>
      <c r="S37" s="189">
        <f t="shared" si="5"/>
        <v>599.24900363642541</v>
      </c>
      <c r="T37" s="60">
        <f t="shared" si="8"/>
        <v>765.59871411278289</v>
      </c>
      <c r="U37" s="190">
        <f t="shared" si="9"/>
        <v>985.24488572059715</v>
      </c>
      <c r="V37" s="60">
        <f t="shared" si="10"/>
        <v>1152.0464936893311</v>
      </c>
      <c r="Z37" s="1"/>
      <c r="AE37"/>
      <c r="AH37"/>
      <c r="AN37"/>
      <c r="AW37"/>
      <c r="AX37"/>
    </row>
    <row r="38" spans="2:50">
      <c r="B38" s="27">
        <f t="shared" si="6"/>
        <v>2.5</v>
      </c>
      <c r="C38" s="28">
        <f t="shared" si="1"/>
        <v>4.1666666666666664E-2</v>
      </c>
      <c r="D38" s="45"/>
      <c r="E38" s="45">
        <f t="shared" si="7"/>
        <v>989.41246528855345</v>
      </c>
      <c r="F38" s="45">
        <f t="shared" si="0"/>
        <v>0</v>
      </c>
      <c r="G38" s="45">
        <f t="shared" si="2"/>
        <v>0</v>
      </c>
      <c r="H38" s="45">
        <f t="shared" si="3"/>
        <v>0</v>
      </c>
      <c r="I38" s="45">
        <f t="shared" si="4"/>
        <v>0</v>
      </c>
      <c r="J38" s="3"/>
      <c r="L38" s="21">
        <v>30</v>
      </c>
      <c r="M38" s="181">
        <v>98</v>
      </c>
      <c r="N38" s="54">
        <v>123</v>
      </c>
      <c r="O38" s="182">
        <v>157</v>
      </c>
      <c r="P38" s="54">
        <v>183</v>
      </c>
      <c r="Q38"/>
      <c r="R38" s="58">
        <v>2.5</v>
      </c>
      <c r="S38" s="189">
        <f t="shared" si="5"/>
        <v>515.91802557527672</v>
      </c>
      <c r="T38" s="60">
        <f t="shared" si="8"/>
        <v>658.40030978060679</v>
      </c>
      <c r="U38" s="190">
        <f t="shared" si="9"/>
        <v>846.53589976846627</v>
      </c>
      <c r="V38" s="60">
        <f t="shared" si="10"/>
        <v>989.41246528855345</v>
      </c>
      <c r="Z38" s="1"/>
      <c r="AE38"/>
      <c r="AH38"/>
      <c r="AN38"/>
      <c r="AW38"/>
      <c r="AX38"/>
    </row>
    <row r="39" spans="2:50">
      <c r="B39" s="27">
        <f t="shared" si="6"/>
        <v>3</v>
      </c>
      <c r="C39" s="28">
        <f t="shared" si="1"/>
        <v>0.05</v>
      </c>
      <c r="D39" s="45"/>
      <c r="E39" s="45">
        <f t="shared" si="7"/>
        <v>873.72702265963437</v>
      </c>
      <c r="F39" s="45">
        <f t="shared" si="0"/>
        <v>0</v>
      </c>
      <c r="G39" s="45">
        <f t="shared" si="2"/>
        <v>0</v>
      </c>
      <c r="H39" s="45">
        <f t="shared" si="3"/>
        <v>0</v>
      </c>
      <c r="I39" s="45">
        <f t="shared" si="4"/>
        <v>0</v>
      </c>
      <c r="J39" s="3"/>
      <c r="L39" s="21">
        <v>35</v>
      </c>
      <c r="M39" s="181">
        <v>88</v>
      </c>
      <c r="N39" s="54">
        <v>112</v>
      </c>
      <c r="O39" s="182">
        <v>142</v>
      </c>
      <c r="P39" s="54">
        <v>166</v>
      </c>
      <c r="Q39"/>
      <c r="R39" s="58">
        <v>3</v>
      </c>
      <c r="S39" s="189">
        <f t="shared" si="5"/>
        <v>456.5097797285398</v>
      </c>
      <c r="T39" s="60">
        <f t="shared" si="8"/>
        <v>582.05430298406338</v>
      </c>
      <c r="U39" s="190">
        <f t="shared" si="9"/>
        <v>747.82870796541897</v>
      </c>
      <c r="V39" s="60">
        <f t="shared" si="10"/>
        <v>873.72702265963437</v>
      </c>
      <c r="Z39" s="1"/>
      <c r="AE39"/>
      <c r="AH39"/>
      <c r="AN39"/>
      <c r="AW39"/>
      <c r="AX39"/>
    </row>
    <row r="40" spans="2:50">
      <c r="B40" s="27">
        <f t="shared" si="6"/>
        <v>3.5</v>
      </c>
      <c r="C40" s="28">
        <f t="shared" si="1"/>
        <v>5.8333333333333334E-2</v>
      </c>
      <c r="D40" s="45"/>
      <c r="E40" s="45">
        <f t="shared" si="7"/>
        <v>786.53500763962029</v>
      </c>
      <c r="F40" s="45">
        <f t="shared" si="0"/>
        <v>0</v>
      </c>
      <c r="G40" s="45">
        <f t="shared" si="2"/>
        <v>0</v>
      </c>
      <c r="H40" s="45">
        <f t="shared" si="3"/>
        <v>0</v>
      </c>
      <c r="I40" s="45">
        <f t="shared" si="4"/>
        <v>0</v>
      </c>
      <c r="J40" s="3"/>
      <c r="L40" s="21">
        <v>40</v>
      </c>
      <c r="M40" s="181">
        <v>81</v>
      </c>
      <c r="N40" s="54">
        <v>102</v>
      </c>
      <c r="O40" s="182">
        <v>131</v>
      </c>
      <c r="P40" s="54">
        <v>152</v>
      </c>
      <c r="Q40"/>
      <c r="R40" s="58">
        <v>3.5</v>
      </c>
      <c r="S40" s="189">
        <f t="shared" si="5"/>
        <v>411.65063525041148</v>
      </c>
      <c r="T40" s="60">
        <f t="shared" si="8"/>
        <v>524.45408731929444</v>
      </c>
      <c r="U40" s="190">
        <f t="shared" si="9"/>
        <v>673.40806919463432</v>
      </c>
      <c r="V40" s="60">
        <f t="shared" si="10"/>
        <v>786.53500763962029</v>
      </c>
      <c r="Z40" s="1"/>
      <c r="AE40"/>
      <c r="AH40"/>
      <c r="AN40"/>
      <c r="AW40"/>
      <c r="AX40"/>
    </row>
    <row r="41" spans="2:50">
      <c r="B41" s="27">
        <f t="shared" si="6"/>
        <v>4</v>
      </c>
      <c r="C41" s="28">
        <f t="shared" si="1"/>
        <v>6.6666666666666666E-2</v>
      </c>
      <c r="D41" s="45"/>
      <c r="E41" s="45">
        <f t="shared" si="7"/>
        <v>718.0712674467793</v>
      </c>
      <c r="F41" s="45">
        <f t="shared" si="0"/>
        <v>0</v>
      </c>
      <c r="G41" s="45">
        <f t="shared" si="2"/>
        <v>0</v>
      </c>
      <c r="H41" s="45">
        <f t="shared" si="3"/>
        <v>0</v>
      </c>
      <c r="I41" s="45">
        <f t="shared" si="4"/>
        <v>0</v>
      </c>
      <c r="J41" s="3"/>
      <c r="L41" s="21">
        <v>45</v>
      </c>
      <c r="M41" s="181">
        <v>75</v>
      </c>
      <c r="N41" s="54">
        <v>95</v>
      </c>
      <c r="O41" s="182">
        <v>121</v>
      </c>
      <c r="P41" s="54">
        <v>141</v>
      </c>
      <c r="Q41"/>
      <c r="R41" s="58">
        <v>4</v>
      </c>
      <c r="S41" s="189">
        <f t="shared" si="5"/>
        <v>376.37103516287283</v>
      </c>
      <c r="T41" s="60">
        <f t="shared" si="8"/>
        <v>479.18687953821683</v>
      </c>
      <c r="U41" s="190">
        <f t="shared" si="9"/>
        <v>614.95564449704943</v>
      </c>
      <c r="V41" s="60">
        <f t="shared" si="10"/>
        <v>718.0712674467793</v>
      </c>
      <c r="Z41" s="1"/>
      <c r="AE41"/>
      <c r="AH41"/>
      <c r="AN41"/>
      <c r="AW41"/>
      <c r="AX41"/>
    </row>
    <row r="42" spans="2:50">
      <c r="B42" s="27">
        <f t="shared" si="6"/>
        <v>4.5</v>
      </c>
      <c r="C42" s="28">
        <f t="shared" si="1"/>
        <v>7.4999999999999997E-2</v>
      </c>
      <c r="D42" s="45"/>
      <c r="E42" s="45">
        <f t="shared" si="7"/>
        <v>662.64592124311673</v>
      </c>
      <c r="F42" s="45">
        <f t="shared" si="0"/>
        <v>0</v>
      </c>
      <c r="G42" s="45">
        <f t="shared" si="2"/>
        <v>0</v>
      </c>
      <c r="H42" s="45">
        <f t="shared" si="3"/>
        <v>0</v>
      </c>
      <c r="I42" s="45">
        <f t="shared" si="4"/>
        <v>0</v>
      </c>
      <c r="J42" s="3"/>
      <c r="L42" s="21">
        <v>50</v>
      </c>
      <c r="M42" s="181">
        <v>70</v>
      </c>
      <c r="N42" s="54">
        <v>89</v>
      </c>
      <c r="O42" s="182">
        <v>113</v>
      </c>
      <c r="P42" s="54">
        <v>131</v>
      </c>
      <c r="Q42"/>
      <c r="R42" s="58">
        <v>4.5</v>
      </c>
      <c r="S42" s="189">
        <f t="shared" si="5"/>
        <v>347.77058905923604</v>
      </c>
      <c r="T42" s="60">
        <f t="shared" si="8"/>
        <v>442.51277513556022</v>
      </c>
      <c r="U42" s="190">
        <f t="shared" si="9"/>
        <v>567.62312046735497</v>
      </c>
      <c r="V42" s="60">
        <f t="shared" si="10"/>
        <v>662.64592124311673</v>
      </c>
      <c r="Z42" s="1"/>
      <c r="AE42"/>
      <c r="AH42"/>
      <c r="AN42"/>
      <c r="AW42"/>
      <c r="AX42"/>
    </row>
    <row r="43" spans="2:50">
      <c r="B43" s="27">
        <f t="shared" si="6"/>
        <v>5</v>
      </c>
      <c r="C43" s="28">
        <f t="shared" si="1"/>
        <v>8.3333333333333329E-2</v>
      </c>
      <c r="D43" s="45"/>
      <c r="E43" s="45">
        <f t="shared" si="7"/>
        <v>616.70138042968949</v>
      </c>
      <c r="F43" s="45">
        <f t="shared" si="0"/>
        <v>0</v>
      </c>
      <c r="G43" s="45">
        <f t="shared" si="2"/>
        <v>0</v>
      </c>
      <c r="H43" s="45">
        <f t="shared" si="3"/>
        <v>0</v>
      </c>
      <c r="I43" s="45">
        <f t="shared" si="4"/>
        <v>0</v>
      </c>
      <c r="J43" s="3"/>
      <c r="L43" s="21">
        <v>55</v>
      </c>
      <c r="M43" s="181">
        <v>66</v>
      </c>
      <c r="N43" s="54">
        <v>83</v>
      </c>
      <c r="O43" s="182">
        <v>106</v>
      </c>
      <c r="P43" s="54">
        <v>124</v>
      </c>
      <c r="Q43"/>
      <c r="R43" s="58">
        <v>5</v>
      </c>
      <c r="S43" s="189">
        <f t="shared" si="5"/>
        <v>324.03324856049767</v>
      </c>
      <c r="T43" s="60">
        <f t="shared" si="8"/>
        <v>412.09158808002815</v>
      </c>
      <c r="U43" s="190">
        <f t="shared" si="9"/>
        <v>528.37831221144484</v>
      </c>
      <c r="V43" s="60">
        <f t="shared" si="10"/>
        <v>616.70138042968949</v>
      </c>
      <c r="AE43"/>
      <c r="AH43"/>
      <c r="AN43"/>
      <c r="AW43"/>
      <c r="AX43"/>
    </row>
    <row r="44" spans="2:50">
      <c r="B44" s="27">
        <f t="shared" si="6"/>
        <v>5.5</v>
      </c>
      <c r="C44" s="28">
        <f t="shared" si="1"/>
        <v>9.166666666666666E-2</v>
      </c>
      <c r="D44" s="45"/>
      <c r="E44" s="45">
        <f t="shared" si="7"/>
        <v>577.88990675159164</v>
      </c>
      <c r="F44" s="45">
        <f t="shared" si="0"/>
        <v>0</v>
      </c>
      <c r="G44" s="45">
        <f t="shared" si="2"/>
        <v>0</v>
      </c>
      <c r="H44" s="45">
        <f t="shared" si="3"/>
        <v>0</v>
      </c>
      <c r="I44" s="45">
        <f t="shared" si="4"/>
        <v>0</v>
      </c>
      <c r="J44" s="3"/>
      <c r="L44" s="21">
        <v>60</v>
      </c>
      <c r="M44" s="181">
        <v>62</v>
      </c>
      <c r="N44" s="54">
        <v>79</v>
      </c>
      <c r="O44" s="182">
        <v>100</v>
      </c>
      <c r="P44" s="54">
        <v>117</v>
      </c>
      <c r="Q44"/>
      <c r="R44" s="58">
        <v>5.5</v>
      </c>
      <c r="S44" s="189">
        <f t="shared" si="5"/>
        <v>303.95905319372105</v>
      </c>
      <c r="T44" s="60">
        <f t="shared" si="8"/>
        <v>386.37791475034976</v>
      </c>
      <c r="U44" s="190">
        <f t="shared" si="9"/>
        <v>495.2197509038877</v>
      </c>
      <c r="V44" s="60">
        <f t="shared" si="10"/>
        <v>577.88990675159164</v>
      </c>
      <c r="AE44"/>
      <c r="AH44"/>
      <c r="AN44"/>
      <c r="AW44"/>
      <c r="AX44"/>
    </row>
    <row r="45" spans="2:50">
      <c r="B45" s="27">
        <f t="shared" si="6"/>
        <v>6</v>
      </c>
      <c r="C45" s="28">
        <f t="shared" si="1"/>
        <v>0.1</v>
      </c>
      <c r="D45" s="45"/>
      <c r="E45" s="45">
        <f t="shared" si="7"/>
        <v>544.59457495896277</v>
      </c>
      <c r="F45" s="45">
        <f t="shared" si="0"/>
        <v>0</v>
      </c>
      <c r="G45" s="45">
        <f t="shared" si="2"/>
        <v>0</v>
      </c>
      <c r="H45" s="45">
        <f t="shared" si="3"/>
        <v>0</v>
      </c>
      <c r="I45" s="45">
        <f t="shared" si="4"/>
        <v>0</v>
      </c>
      <c r="J45" s="3"/>
      <c r="L45" s="21">
        <v>65</v>
      </c>
      <c r="M45" s="181">
        <v>59</v>
      </c>
      <c r="N45" s="54">
        <v>74</v>
      </c>
      <c r="O45" s="182">
        <v>94</v>
      </c>
      <c r="P45" s="54">
        <v>110</v>
      </c>
      <c r="Q45"/>
      <c r="R45" s="58">
        <v>6</v>
      </c>
      <c r="S45" s="189">
        <f t="shared" si="5"/>
        <v>286.72064086175754</v>
      </c>
      <c r="T45" s="60">
        <f t="shared" si="8"/>
        <v>364.30675760988493</v>
      </c>
      <c r="U45" s="190">
        <f t="shared" si="9"/>
        <v>466.76871074942738</v>
      </c>
      <c r="V45" s="60">
        <f t="shared" si="10"/>
        <v>544.59457495896277</v>
      </c>
      <c r="AE45"/>
      <c r="AH45"/>
      <c r="AN45"/>
      <c r="AW45"/>
      <c r="AX45"/>
    </row>
    <row r="46" spans="2:50">
      <c r="B46" s="27">
        <f t="shared" si="6"/>
        <v>6.5</v>
      </c>
      <c r="C46" s="28">
        <f t="shared" si="1"/>
        <v>0.10833333333333334</v>
      </c>
      <c r="D46" s="45"/>
      <c r="E46" s="45">
        <f t="shared" si="7"/>
        <v>515.66250532399704</v>
      </c>
      <c r="F46" s="45">
        <f t="shared" si="0"/>
        <v>0</v>
      </c>
      <c r="G46" s="45">
        <f t="shared" si="2"/>
        <v>0</v>
      </c>
      <c r="H46" s="45">
        <f t="shared" si="3"/>
        <v>0</v>
      </c>
      <c r="I46" s="45">
        <f t="shared" si="4"/>
        <v>0</v>
      </c>
      <c r="J46" s="3"/>
      <c r="L46" s="21">
        <v>70</v>
      </c>
      <c r="M46" s="181">
        <v>56</v>
      </c>
      <c r="N46" s="54">
        <v>70</v>
      </c>
      <c r="O46" s="182">
        <v>89</v>
      </c>
      <c r="P46" s="54">
        <v>104</v>
      </c>
      <c r="Q46"/>
      <c r="R46" s="58">
        <v>6.5</v>
      </c>
      <c r="S46" s="189">
        <f t="shared" si="5"/>
        <v>271.72749516276212</v>
      </c>
      <c r="T46" s="60">
        <f t="shared" si="8"/>
        <v>345.11834356206487</v>
      </c>
      <c r="U46" s="190">
        <f t="shared" si="9"/>
        <v>442.04196795955716</v>
      </c>
      <c r="V46" s="60">
        <f t="shared" si="10"/>
        <v>515.66250532399704</v>
      </c>
      <c r="AE46"/>
      <c r="AH46"/>
      <c r="AN46"/>
      <c r="AW46"/>
      <c r="AX46"/>
    </row>
    <row r="47" spans="2:50">
      <c r="B47" s="27">
        <f t="shared" si="6"/>
        <v>7</v>
      </c>
      <c r="C47" s="28">
        <f t="shared" si="1"/>
        <v>0.11666666666666667</v>
      </c>
      <c r="D47" s="45"/>
      <c r="E47" s="45">
        <f t="shared" si="7"/>
        <v>490.24773993136176</v>
      </c>
      <c r="F47" s="45">
        <f t="shared" si="0"/>
        <v>0</v>
      </c>
      <c r="G47" s="45">
        <f t="shared" si="2"/>
        <v>0</v>
      </c>
      <c r="H47" s="45">
        <f t="shared" si="3"/>
        <v>0</v>
      </c>
      <c r="I47" s="45">
        <f t="shared" si="4"/>
        <v>0</v>
      </c>
      <c r="J47" s="3"/>
      <c r="L47" s="21">
        <v>75</v>
      </c>
      <c r="M47" s="181">
        <v>53</v>
      </c>
      <c r="N47" s="54">
        <v>67</v>
      </c>
      <c r="O47" s="182">
        <v>85</v>
      </c>
      <c r="P47" s="54">
        <v>98</v>
      </c>
      <c r="Q47"/>
      <c r="R47" s="58">
        <v>7</v>
      </c>
      <c r="S47" s="189">
        <f t="shared" si="5"/>
        <v>258.54590458134874</v>
      </c>
      <c r="T47" s="60">
        <f t="shared" si="8"/>
        <v>328.25488461645284</v>
      </c>
      <c r="U47" s="190">
        <f t="shared" si="9"/>
        <v>420.31793232625625</v>
      </c>
      <c r="V47" s="60">
        <f t="shared" si="10"/>
        <v>490.24773993136176</v>
      </c>
      <c r="AE47"/>
      <c r="AH47"/>
      <c r="AN47"/>
      <c r="AW47"/>
      <c r="AX47"/>
    </row>
    <row r="48" spans="2:50">
      <c r="B48" s="27">
        <f t="shared" si="6"/>
        <v>7.5</v>
      </c>
      <c r="C48" s="28">
        <f t="shared" si="1"/>
        <v>0.125</v>
      </c>
      <c r="D48" s="45"/>
      <c r="E48" s="45">
        <f t="shared" si="7"/>
        <v>467.71433613531173</v>
      </c>
      <c r="F48" s="45">
        <f t="shared" si="0"/>
        <v>0</v>
      </c>
      <c r="G48" s="45">
        <f t="shared" si="2"/>
        <v>0</v>
      </c>
      <c r="H48" s="45">
        <f t="shared" si="3"/>
        <v>0</v>
      </c>
      <c r="I48" s="45">
        <f t="shared" si="4"/>
        <v>0</v>
      </c>
      <c r="J48" s="3"/>
      <c r="L48" s="21">
        <v>80</v>
      </c>
      <c r="M48" s="181">
        <v>50</v>
      </c>
      <c r="N48" s="54">
        <v>63</v>
      </c>
      <c r="O48" s="182">
        <v>81</v>
      </c>
      <c r="P48" s="54">
        <v>94</v>
      </c>
      <c r="Q48"/>
      <c r="R48" s="58">
        <v>7.5</v>
      </c>
      <c r="S48" s="189">
        <f>954.11*R48^-0.671</f>
        <v>246.84955006587586</v>
      </c>
      <c r="T48" s="60">
        <f t="shared" si="8"/>
        <v>313.29687164310224</v>
      </c>
      <c r="U48" s="190">
        <f t="shared" si="9"/>
        <v>401.05406916071951</v>
      </c>
      <c r="V48" s="60">
        <f t="shared" si="10"/>
        <v>467.71433613531173</v>
      </c>
      <c r="AE48"/>
      <c r="AH48"/>
      <c r="AN48"/>
      <c r="AW48"/>
      <c r="AX48"/>
    </row>
    <row r="49" spans="2:50">
      <c r="B49" s="27">
        <f t="shared" si="6"/>
        <v>8</v>
      </c>
      <c r="C49" s="28">
        <f t="shared" si="1"/>
        <v>0.13333333333333333</v>
      </c>
      <c r="D49" s="45"/>
      <c r="E49" s="45">
        <f t="shared" si="7"/>
        <v>447.57424978689403</v>
      </c>
      <c r="F49" s="45">
        <f t="shared" si="0"/>
        <v>0</v>
      </c>
      <c r="G49" s="45">
        <f t="shared" si="2"/>
        <v>0</v>
      </c>
      <c r="H49" s="45">
        <f t="shared" si="3"/>
        <v>0</v>
      </c>
      <c r="I49" s="45">
        <f t="shared" si="4"/>
        <v>0</v>
      </c>
      <c r="J49" s="3"/>
      <c r="L49" s="21">
        <v>85</v>
      </c>
      <c r="M49" s="181">
        <v>48</v>
      </c>
      <c r="N49" s="54">
        <v>61</v>
      </c>
      <c r="O49" s="182">
        <v>77</v>
      </c>
      <c r="P49" s="54">
        <v>89</v>
      </c>
      <c r="Q49"/>
      <c r="R49" s="58">
        <v>8</v>
      </c>
      <c r="S49" s="189">
        <f t="shared" si="5"/>
        <v>236.38780415147264</v>
      </c>
      <c r="T49" s="60">
        <f t="shared" si="8"/>
        <v>299.92221941969899</v>
      </c>
      <c r="U49" s="190">
        <f t="shared" si="9"/>
        <v>383.83395862257322</v>
      </c>
      <c r="V49" s="60">
        <f t="shared" si="10"/>
        <v>447.57424978689403</v>
      </c>
      <c r="AE49"/>
      <c r="AH49"/>
      <c r="AN49"/>
      <c r="AW49"/>
      <c r="AX49"/>
    </row>
    <row r="50" spans="2:50">
      <c r="B50" s="27">
        <f t="shared" si="6"/>
        <v>8.5</v>
      </c>
      <c r="C50" s="28">
        <f t="shared" si="1"/>
        <v>0.14166666666666666</v>
      </c>
      <c r="D50" s="45"/>
      <c r="E50" s="45">
        <f t="shared" si="7"/>
        <v>429.44619207168392</v>
      </c>
      <c r="F50" s="45">
        <f t="shared" si="0"/>
        <v>0</v>
      </c>
      <c r="G50" s="45">
        <f t="shared" si="2"/>
        <v>0</v>
      </c>
      <c r="H50" s="45">
        <f t="shared" si="3"/>
        <v>0</v>
      </c>
      <c r="I50" s="45">
        <f t="shared" si="4"/>
        <v>0</v>
      </c>
      <c r="J50" s="3"/>
      <c r="L50" s="21">
        <v>90</v>
      </c>
      <c r="M50" s="181">
        <v>46</v>
      </c>
      <c r="N50" s="54">
        <v>58</v>
      </c>
      <c r="O50" s="182">
        <v>74</v>
      </c>
      <c r="P50" s="54">
        <v>86</v>
      </c>
      <c r="Q50"/>
      <c r="R50" s="58">
        <v>8.5</v>
      </c>
      <c r="S50" s="189">
        <f t="shared" si="5"/>
        <v>226.9647168629007</v>
      </c>
      <c r="T50" s="60">
        <f t="shared" si="8"/>
        <v>287.87919435506285</v>
      </c>
      <c r="U50" s="190">
        <f t="shared" si="9"/>
        <v>368.3322252177357</v>
      </c>
      <c r="V50" s="60">
        <f t="shared" si="10"/>
        <v>429.44619207168392</v>
      </c>
      <c r="AE50"/>
      <c r="AH50"/>
      <c r="AN50"/>
      <c r="AW50"/>
      <c r="AX50"/>
    </row>
    <row r="51" spans="2:50">
      <c r="B51" s="27">
        <f t="shared" si="6"/>
        <v>9</v>
      </c>
      <c r="C51" s="28">
        <f t="shared" si="1"/>
        <v>0.15</v>
      </c>
      <c r="D51" s="45"/>
      <c r="E51" s="45">
        <f t="shared" si="7"/>
        <v>413.02759840159558</v>
      </c>
      <c r="F51" s="45">
        <f t="shared" si="0"/>
        <v>0</v>
      </c>
      <c r="G51" s="45">
        <f t="shared" si="2"/>
        <v>0</v>
      </c>
      <c r="H51" s="45">
        <f t="shared" si="3"/>
        <v>0</v>
      </c>
      <c r="I51" s="45">
        <f t="shared" si="4"/>
        <v>0</v>
      </c>
      <c r="J51" s="3"/>
      <c r="L51" s="21">
        <v>95</v>
      </c>
      <c r="M51" s="181">
        <v>45</v>
      </c>
      <c r="N51" s="54">
        <v>56</v>
      </c>
      <c r="O51" s="182">
        <v>71</v>
      </c>
      <c r="P51" s="54">
        <v>82</v>
      </c>
      <c r="Q51"/>
      <c r="R51" s="58">
        <v>9</v>
      </c>
      <c r="S51" s="189">
        <f t="shared" si="5"/>
        <v>218.42468791627792</v>
      </c>
      <c r="T51" s="60">
        <f t="shared" si="8"/>
        <v>276.96796241192277</v>
      </c>
      <c r="U51" s="190">
        <f t="shared" si="9"/>
        <v>354.29064077112952</v>
      </c>
      <c r="V51" s="60">
        <f t="shared" si="10"/>
        <v>413.02759840159558</v>
      </c>
      <c r="AE51"/>
      <c r="AH51"/>
      <c r="AN51"/>
      <c r="AW51"/>
      <c r="AX51"/>
    </row>
    <row r="52" spans="2:50">
      <c r="B52" s="27">
        <f t="shared" si="6"/>
        <v>9.5</v>
      </c>
      <c r="C52" s="28">
        <f t="shared" si="1"/>
        <v>0.15833333333333333</v>
      </c>
      <c r="D52" s="45"/>
      <c r="E52" s="45">
        <f t="shared" si="7"/>
        <v>398.07505584853919</v>
      </c>
      <c r="F52" s="45">
        <f t="shared" si="0"/>
        <v>0</v>
      </c>
      <c r="G52" s="45">
        <f t="shared" si="2"/>
        <v>0</v>
      </c>
      <c r="H52" s="45">
        <f t="shared" si="3"/>
        <v>0</v>
      </c>
      <c r="I52" s="45">
        <f t="shared" si="4"/>
        <v>0</v>
      </c>
      <c r="J52" s="3"/>
      <c r="L52" s="21">
        <v>100</v>
      </c>
      <c r="M52" s="181">
        <v>43</v>
      </c>
      <c r="N52" s="54">
        <v>54</v>
      </c>
      <c r="O52" s="182">
        <v>68</v>
      </c>
      <c r="P52" s="54">
        <v>79</v>
      </c>
      <c r="Q52"/>
      <c r="R52" s="58">
        <v>9.5</v>
      </c>
      <c r="S52" s="189">
        <f t="shared" si="5"/>
        <v>210.64245538823602</v>
      </c>
      <c r="T52" s="60">
        <f t="shared" si="8"/>
        <v>267.02770011200039</v>
      </c>
      <c r="U52" s="190">
        <f t="shared" si="9"/>
        <v>341.50143632974954</v>
      </c>
      <c r="V52" s="60">
        <f t="shared" si="10"/>
        <v>398.07505584853919</v>
      </c>
      <c r="AE52"/>
      <c r="AH52"/>
      <c r="AN52"/>
      <c r="AW52"/>
      <c r="AX52"/>
    </row>
    <row r="53" spans="2:50">
      <c r="B53" s="27">
        <f t="shared" si="6"/>
        <v>10</v>
      </c>
      <c r="C53" s="28">
        <f t="shared" si="1"/>
        <v>0.16666666666666666</v>
      </c>
      <c r="D53" s="45"/>
      <c r="E53" s="45">
        <f t="shared" si="7"/>
        <v>384.39033867737601</v>
      </c>
      <c r="F53" s="45">
        <f t="shared" si="0"/>
        <v>0</v>
      </c>
      <c r="G53" s="45">
        <f t="shared" si="2"/>
        <v>0</v>
      </c>
      <c r="H53" s="45">
        <f t="shared" si="3"/>
        <v>0</v>
      </c>
      <c r="I53" s="45">
        <f t="shared" si="4"/>
        <v>0</v>
      </c>
      <c r="J53" s="3"/>
      <c r="L53" s="21">
        <v>105</v>
      </c>
      <c r="M53" s="181">
        <v>41</v>
      </c>
      <c r="N53" s="54">
        <v>52</v>
      </c>
      <c r="O53" s="182">
        <v>66</v>
      </c>
      <c r="P53" s="54">
        <v>76</v>
      </c>
      <c r="Q53"/>
      <c r="R53" s="58">
        <v>10</v>
      </c>
      <c r="S53" s="189">
        <f t="shared" si="5"/>
        <v>203.51594820822794</v>
      </c>
      <c r="T53" s="60">
        <f t="shared" si="8"/>
        <v>257.92739529983987</v>
      </c>
      <c r="U53" s="190">
        <f t="shared" si="9"/>
        <v>329.7953942553101</v>
      </c>
      <c r="V53" s="60">
        <f t="shared" si="10"/>
        <v>384.39033867737601</v>
      </c>
      <c r="AE53"/>
      <c r="AH53"/>
      <c r="AN53"/>
      <c r="AW53"/>
      <c r="AX53"/>
    </row>
    <row r="54" spans="2:50">
      <c r="B54" s="27">
        <f t="shared" si="6"/>
        <v>10.5</v>
      </c>
      <c r="C54" s="28">
        <f t="shared" si="1"/>
        <v>0.17499999999999999</v>
      </c>
      <c r="D54" s="45"/>
      <c r="E54" s="45">
        <f t="shared" si="7"/>
        <v>371.81025290404062</v>
      </c>
      <c r="F54" s="45">
        <f t="shared" si="0"/>
        <v>0</v>
      </c>
      <c r="G54" s="45">
        <f t="shared" si="2"/>
        <v>0</v>
      </c>
      <c r="H54" s="45">
        <f t="shared" si="3"/>
        <v>0</v>
      </c>
      <c r="I54" s="45">
        <f t="shared" si="4"/>
        <v>0</v>
      </c>
      <c r="J54" s="3"/>
      <c r="L54" s="21">
        <v>110</v>
      </c>
      <c r="M54" s="181">
        <v>40</v>
      </c>
      <c r="N54" s="54">
        <v>50</v>
      </c>
      <c r="O54" s="182">
        <v>63</v>
      </c>
      <c r="P54" s="54">
        <v>73</v>
      </c>
      <c r="Q54"/>
      <c r="R54" s="58">
        <v>10.5</v>
      </c>
      <c r="S54" s="189">
        <f t="shared" si="5"/>
        <v>196.96108501459881</v>
      </c>
      <c r="T54" s="60">
        <f t="shared" si="8"/>
        <v>249.55915487391692</v>
      </c>
      <c r="U54" s="190">
        <f t="shared" si="9"/>
        <v>319.03318740532842</v>
      </c>
      <c r="V54" s="60">
        <f t="shared" si="10"/>
        <v>371.81025290404062</v>
      </c>
      <c r="AE54"/>
      <c r="AH54"/>
      <c r="AN54"/>
      <c r="AW54"/>
      <c r="AX54"/>
    </row>
    <row r="55" spans="2:50">
      <c r="B55" s="27">
        <f t="shared" si="6"/>
        <v>11</v>
      </c>
      <c r="C55" s="28">
        <f t="shared" si="1"/>
        <v>0.18333333333333332</v>
      </c>
      <c r="D55" s="45"/>
      <c r="E55" s="45">
        <f t="shared" si="7"/>
        <v>360.19912395802936</v>
      </c>
      <c r="F55" s="45">
        <f t="shared" si="0"/>
        <v>0</v>
      </c>
      <c r="G55" s="45">
        <f t="shared" si="2"/>
        <v>0</v>
      </c>
      <c r="H55" s="45">
        <f t="shared" si="3"/>
        <v>0</v>
      </c>
      <c r="I55" s="45">
        <f t="shared" si="4"/>
        <v>0</v>
      </c>
      <c r="J55" s="3"/>
      <c r="L55" s="21">
        <v>115</v>
      </c>
      <c r="M55" s="181">
        <v>39</v>
      </c>
      <c r="N55" s="54">
        <v>48</v>
      </c>
      <c r="O55" s="182">
        <v>61</v>
      </c>
      <c r="P55" s="54">
        <v>71</v>
      </c>
      <c r="Q55"/>
      <c r="R55" s="58">
        <v>11</v>
      </c>
      <c r="S55" s="189">
        <f t="shared" si="5"/>
        <v>190.90792442444641</v>
      </c>
      <c r="T55" s="60">
        <f t="shared" si="8"/>
        <v>241.83325269330135</v>
      </c>
      <c r="U55" s="190">
        <f t="shared" si="9"/>
        <v>309.0989717363849</v>
      </c>
      <c r="V55" s="60">
        <f t="shared" si="10"/>
        <v>360.19912395802936</v>
      </c>
      <c r="AE55"/>
      <c r="AH55"/>
      <c r="AN55"/>
      <c r="AW55"/>
      <c r="AX55"/>
    </row>
    <row r="56" spans="2:50">
      <c r="B56" s="27">
        <f t="shared" si="6"/>
        <v>11.5</v>
      </c>
      <c r="C56" s="28">
        <f t="shared" si="1"/>
        <v>0.19166666666666668</v>
      </c>
      <c r="D56" s="45"/>
      <c r="E56" s="45">
        <f t="shared" si="7"/>
        <v>349.44315386760337</v>
      </c>
      <c r="F56" s="45">
        <f t="shared" si="0"/>
        <v>0</v>
      </c>
      <c r="G56" s="45">
        <f t="shared" si="2"/>
        <v>0</v>
      </c>
      <c r="H56" s="45">
        <f t="shared" si="3"/>
        <v>0</v>
      </c>
      <c r="I56" s="45">
        <f t="shared" si="4"/>
        <v>0</v>
      </c>
      <c r="J56" s="3"/>
      <c r="L56" s="21">
        <v>120</v>
      </c>
      <c r="M56" s="183">
        <v>38</v>
      </c>
      <c r="N56" s="184">
        <v>47</v>
      </c>
      <c r="O56" s="185">
        <v>59</v>
      </c>
      <c r="P56" s="54">
        <v>69</v>
      </c>
      <c r="Q56"/>
      <c r="R56" s="58">
        <v>11.5</v>
      </c>
      <c r="S56" s="189">
        <f t="shared" si="5"/>
        <v>185.29777173651308</v>
      </c>
      <c r="T56" s="60">
        <f t="shared" si="8"/>
        <v>234.6744087329086</v>
      </c>
      <c r="U56" s="190">
        <f t="shared" si="9"/>
        <v>299.89557296646359</v>
      </c>
      <c r="V56" s="60">
        <f t="shared" si="10"/>
        <v>349.44315386760337</v>
      </c>
      <c r="AE56"/>
      <c r="AH56"/>
      <c r="AN56"/>
      <c r="AW56"/>
      <c r="AX56"/>
    </row>
    <row r="57" spans="2:50">
      <c r="B57" s="27">
        <f t="shared" si="6"/>
        <v>12</v>
      </c>
      <c r="C57" s="28">
        <f t="shared" si="1"/>
        <v>0.2</v>
      </c>
      <c r="D57" s="45"/>
      <c r="E57" s="45">
        <f t="shared" si="7"/>
        <v>339.44612376979092</v>
      </c>
      <c r="F57" s="45">
        <f t="shared" si="0"/>
        <v>0</v>
      </c>
      <c r="G57" s="45">
        <f t="shared" si="2"/>
        <v>0</v>
      </c>
      <c r="H57" s="45">
        <f t="shared" si="3"/>
        <v>0</v>
      </c>
      <c r="I57" s="45">
        <f t="shared" si="4"/>
        <v>0</v>
      </c>
      <c r="J57" s="3"/>
      <c r="M57"/>
      <c r="N57"/>
      <c r="O57"/>
      <c r="P57"/>
      <c r="Q57"/>
      <c r="R57" s="58">
        <v>12</v>
      </c>
      <c r="S57" s="189">
        <f t="shared" si="5"/>
        <v>180.08097426754313</v>
      </c>
      <c r="T57" s="60">
        <f t="shared" si="8"/>
        <v>228.01895451988645</v>
      </c>
      <c r="U57" s="190">
        <f t="shared" si="9"/>
        <v>291.34082044996518</v>
      </c>
      <c r="V57" s="60">
        <f t="shared" si="10"/>
        <v>339.44612376979092</v>
      </c>
      <c r="AE57"/>
      <c r="AH57"/>
      <c r="AN57"/>
      <c r="AW57"/>
      <c r="AX57"/>
    </row>
    <row r="58" spans="2:50">
      <c r="B58" s="27">
        <f t="shared" si="6"/>
        <v>12.5</v>
      </c>
      <c r="C58" s="28">
        <f t="shared" si="1"/>
        <v>0.20833333333333334</v>
      </c>
      <c r="D58" s="45"/>
      <c r="E58" s="45">
        <f t="shared" si="7"/>
        <v>330.1260797261229</v>
      </c>
      <c r="F58" s="45">
        <f t="shared" si="0"/>
        <v>0</v>
      </c>
      <c r="G58" s="45">
        <f t="shared" si="2"/>
        <v>0</v>
      </c>
      <c r="H58" s="45">
        <f t="shared" si="3"/>
        <v>0</v>
      </c>
      <c r="I58" s="45">
        <f t="shared" si="4"/>
        <v>0</v>
      </c>
      <c r="J58" s="3"/>
      <c r="M58"/>
      <c r="N58"/>
      <c r="O58"/>
      <c r="P58"/>
      <c r="Q58"/>
      <c r="R58" s="58">
        <v>12.5</v>
      </c>
      <c r="S58" s="189">
        <f t="shared" si="5"/>
        <v>175.2152202765665</v>
      </c>
      <c r="T58" s="60">
        <f t="shared" si="8"/>
        <v>221.81264654175334</v>
      </c>
      <c r="U58" s="190">
        <f t="shared" si="9"/>
        <v>283.36471963640111</v>
      </c>
      <c r="V58" s="60">
        <f t="shared" si="10"/>
        <v>330.1260797261229</v>
      </c>
      <c r="AE58"/>
      <c r="AH58"/>
      <c r="AN58"/>
      <c r="AW58"/>
      <c r="AX58"/>
    </row>
    <row r="59" spans="2:50">
      <c r="B59" s="27">
        <f t="shared" si="6"/>
        <v>13</v>
      </c>
      <c r="C59" s="28">
        <f t="shared" si="1"/>
        <v>0.21666666666666667</v>
      </c>
      <c r="D59" s="45"/>
      <c r="E59" s="45">
        <f t="shared" si="7"/>
        <v>321.41274748989167</v>
      </c>
      <c r="F59" s="45">
        <f t="shared" si="0"/>
        <v>0</v>
      </c>
      <c r="G59" s="45">
        <f t="shared" si="2"/>
        <v>0</v>
      </c>
      <c r="H59" s="45">
        <f t="shared" si="3"/>
        <v>0</v>
      </c>
      <c r="I59" s="45">
        <f t="shared" si="4"/>
        <v>0</v>
      </c>
      <c r="J59" s="3"/>
      <c r="M59"/>
      <c r="N59"/>
      <c r="O59"/>
      <c r="P59"/>
      <c r="Q59"/>
      <c r="R59" s="58">
        <v>13</v>
      </c>
      <c r="S59" s="189">
        <f t="shared" si="5"/>
        <v>170.66421139795912</v>
      </c>
      <c r="T59" s="60">
        <f t="shared" si="8"/>
        <v>216.00896014376261</v>
      </c>
      <c r="U59" s="190">
        <f t="shared" si="9"/>
        <v>275.90724625025138</v>
      </c>
      <c r="V59" s="60">
        <f t="shared" si="10"/>
        <v>321.41274748989167</v>
      </c>
      <c r="AE59"/>
      <c r="AH59"/>
      <c r="AN59"/>
      <c r="AW59"/>
      <c r="AX59"/>
    </row>
    <row r="60" spans="2:50">
      <c r="B60" s="27">
        <f t="shared" si="6"/>
        <v>13.5</v>
      </c>
      <c r="C60" s="28">
        <f t="shared" si="1"/>
        <v>0.22500000000000001</v>
      </c>
      <c r="D60" s="45"/>
      <c r="E60" s="45">
        <f t="shared" si="7"/>
        <v>313.24549469528699</v>
      </c>
      <c r="F60" s="45">
        <f t="shared" si="0"/>
        <v>0</v>
      </c>
      <c r="G60" s="45">
        <f t="shared" si="2"/>
        <v>0</v>
      </c>
      <c r="H60" s="45">
        <f t="shared" si="3"/>
        <v>0</v>
      </c>
      <c r="I60" s="45">
        <f t="shared" si="4"/>
        <v>0</v>
      </c>
      <c r="J60" s="3"/>
      <c r="M60"/>
      <c r="N60"/>
      <c r="O60"/>
      <c r="P60"/>
      <c r="Q60"/>
      <c r="R60" s="58">
        <v>13.5</v>
      </c>
      <c r="S60" s="189">
        <f t="shared" si="5"/>
        <v>166.39661570206414</v>
      </c>
      <c r="T60" s="60">
        <f t="shared" si="8"/>
        <v>210.56774435339446</v>
      </c>
      <c r="U60" s="190">
        <f t="shared" si="9"/>
        <v>268.9166074060193</v>
      </c>
      <c r="V60" s="60">
        <f t="shared" si="10"/>
        <v>313.24549469528699</v>
      </c>
      <c r="AE60"/>
      <c r="AH60"/>
      <c r="AN60"/>
      <c r="AW60"/>
      <c r="AX60"/>
    </row>
    <row r="61" spans="2:50">
      <c r="B61" s="27">
        <f t="shared" si="6"/>
        <v>14</v>
      </c>
      <c r="C61" s="28">
        <f t="shared" si="1"/>
        <v>0.23333333333333334</v>
      </c>
      <c r="D61" s="45"/>
      <c r="E61" s="45">
        <f t="shared" si="7"/>
        <v>305.57170904455143</v>
      </c>
      <c r="F61" s="45">
        <f t="shared" si="0"/>
        <v>0</v>
      </c>
      <c r="G61" s="45">
        <f t="shared" si="2"/>
        <v>0</v>
      </c>
      <c r="H61" s="45">
        <f t="shared" si="3"/>
        <v>0</v>
      </c>
      <c r="I61" s="45">
        <f t="shared" si="4"/>
        <v>0</v>
      </c>
      <c r="J61" s="3"/>
      <c r="M61"/>
      <c r="N61"/>
      <c r="O61"/>
      <c r="P61"/>
      <c r="Q61"/>
      <c r="R61" s="58">
        <v>14</v>
      </c>
      <c r="S61" s="189">
        <f t="shared" si="5"/>
        <v>162.38523410786135</v>
      </c>
      <c r="T61" s="60">
        <f t="shared" si="8"/>
        <v>205.45415104937558</v>
      </c>
      <c r="U61" s="190">
        <f t="shared" si="9"/>
        <v>262.3478575870131</v>
      </c>
      <c r="V61" s="60">
        <f t="shared" si="10"/>
        <v>305.57170904455143</v>
      </c>
      <c r="AE61"/>
      <c r="AH61"/>
      <c r="AN61"/>
      <c r="AW61"/>
      <c r="AX61"/>
    </row>
    <row r="62" spans="2:50">
      <c r="B62" s="27">
        <f t="shared" si="6"/>
        <v>14.5</v>
      </c>
      <c r="C62" s="28">
        <f t="shared" si="1"/>
        <v>0.24166666666666667</v>
      </c>
      <c r="D62" s="45"/>
      <c r="E62" s="45">
        <f t="shared" si="7"/>
        <v>298.34549608620216</v>
      </c>
      <c r="F62" s="45">
        <f t="shared" si="0"/>
        <v>0</v>
      </c>
      <c r="G62" s="45">
        <f t="shared" si="2"/>
        <v>0</v>
      </c>
      <c r="H62" s="45">
        <f t="shared" si="3"/>
        <v>0</v>
      </c>
      <c r="I62" s="45">
        <f t="shared" si="4"/>
        <v>0</v>
      </c>
      <c r="J62" s="3"/>
      <c r="M62"/>
      <c r="N62"/>
      <c r="O62"/>
      <c r="P62"/>
      <c r="Q62"/>
      <c r="R62" s="58">
        <v>14.5</v>
      </c>
      <c r="S62" s="189">
        <f t="shared" si="5"/>
        <v>158.60633077517392</v>
      </c>
      <c r="T62" s="60">
        <f t="shared" si="8"/>
        <v>200.63777494643151</v>
      </c>
      <c r="U62" s="190">
        <f t="shared" si="9"/>
        <v>256.16178727031547</v>
      </c>
      <c r="V62" s="60">
        <f t="shared" si="10"/>
        <v>298.34549608620216</v>
      </c>
      <c r="AE62"/>
      <c r="AH62"/>
      <c r="AN62"/>
      <c r="AW62"/>
      <c r="AX62"/>
    </row>
    <row r="63" spans="2:50">
      <c r="B63" s="27">
        <f t="shared" si="6"/>
        <v>15</v>
      </c>
      <c r="C63" s="28">
        <f t="shared" si="1"/>
        <v>0.25</v>
      </c>
      <c r="D63" s="45"/>
      <c r="E63" s="45">
        <f t="shared" si="7"/>
        <v>291.52662500293201</v>
      </c>
      <c r="F63" s="45">
        <f t="shared" si="0"/>
        <v>0</v>
      </c>
      <c r="G63" s="45">
        <f t="shared" si="2"/>
        <v>0</v>
      </c>
      <c r="H63" s="45">
        <f t="shared" si="3"/>
        <v>0</v>
      </c>
      <c r="I63" s="45">
        <f t="shared" si="4"/>
        <v>0</v>
      </c>
      <c r="J63" s="3"/>
      <c r="M63"/>
      <c r="N63"/>
      <c r="O63"/>
      <c r="P63"/>
      <c r="Q63"/>
      <c r="R63" s="58">
        <v>15</v>
      </c>
      <c r="S63" s="189">
        <f t="shared" si="5"/>
        <v>155.0390908019788</v>
      </c>
      <c r="T63" s="60">
        <f t="shared" si="8"/>
        <v>196.09195721510517</v>
      </c>
      <c r="U63" s="190">
        <f t="shared" si="9"/>
        <v>250.324023147313</v>
      </c>
      <c r="V63" s="60">
        <f t="shared" si="10"/>
        <v>291.52662500293201</v>
      </c>
      <c r="AE63"/>
      <c r="AH63"/>
      <c r="AN63"/>
      <c r="AW63"/>
      <c r="AX63"/>
    </row>
    <row r="64" spans="2:50">
      <c r="B64" s="27">
        <f t="shared" si="6"/>
        <v>15.5</v>
      </c>
      <c r="C64" s="28">
        <f t="shared" si="1"/>
        <v>0.25833333333333336</v>
      </c>
      <c r="D64" s="45"/>
      <c r="E64" s="45">
        <f t="shared" si="7"/>
        <v>285.07966866253514</v>
      </c>
      <c r="F64" s="45">
        <f t="shared" si="0"/>
        <v>0</v>
      </c>
      <c r="G64" s="45">
        <f t="shared" si="2"/>
        <v>0</v>
      </c>
      <c r="H64" s="45">
        <f t="shared" si="3"/>
        <v>0</v>
      </c>
      <c r="I64" s="45">
        <f t="shared" si="4"/>
        <v>0</v>
      </c>
      <c r="J64" s="3"/>
      <c r="M64"/>
      <c r="N64"/>
      <c r="O64"/>
      <c r="P64"/>
      <c r="Q64"/>
      <c r="R64" s="58">
        <v>15.5</v>
      </c>
      <c r="S64" s="189">
        <f t="shared" si="5"/>
        <v>151.66517767856959</v>
      </c>
      <c r="T64" s="60">
        <f t="shared" si="8"/>
        <v>191.79321730321305</v>
      </c>
      <c r="U64" s="190">
        <f t="shared" si="9"/>
        <v>244.80429409667431</v>
      </c>
      <c r="V64" s="60">
        <f t="shared" si="10"/>
        <v>285.07966866253514</v>
      </c>
      <c r="AE64"/>
      <c r="AH64"/>
      <c r="AN64"/>
      <c r="AW64"/>
      <c r="AX64"/>
    </row>
    <row r="65" spans="2:50">
      <c r="B65" s="27">
        <f t="shared" si="6"/>
        <v>16</v>
      </c>
      <c r="C65" s="28">
        <f t="shared" si="1"/>
        <v>0.26666666666666666</v>
      </c>
      <c r="D65" s="45"/>
      <c r="E65" s="45">
        <f t="shared" si="7"/>
        <v>278.9732971555614</v>
      </c>
      <c r="F65" s="45">
        <f t="shared" ref="F65:F96" si="11">E65*$B$11</f>
        <v>0</v>
      </c>
      <c r="G65" s="45">
        <f t="shared" si="2"/>
        <v>0</v>
      </c>
      <c r="H65" s="45">
        <f t="shared" si="3"/>
        <v>0</v>
      </c>
      <c r="I65" s="45">
        <f t="shared" si="4"/>
        <v>0</v>
      </c>
      <c r="J65" s="3"/>
      <c r="M65"/>
      <c r="N65"/>
      <c r="O65"/>
      <c r="P65"/>
      <c r="Q65"/>
      <c r="R65" s="58">
        <v>16</v>
      </c>
      <c r="S65" s="189">
        <f t="shared" si="5"/>
        <v>148.46836959006032</v>
      </c>
      <c r="T65" s="60">
        <f t="shared" si="8"/>
        <v>187.72078607061272</v>
      </c>
      <c r="U65" s="190">
        <f t="shared" si="9"/>
        <v>239.57582812719767</v>
      </c>
      <c r="V65" s="60">
        <f t="shared" si="10"/>
        <v>278.9732971555614</v>
      </c>
      <c r="AE65"/>
      <c r="AH65"/>
      <c r="AN65"/>
      <c r="AW65"/>
      <c r="AX65"/>
    </row>
    <row r="66" spans="2:50">
      <c r="B66" s="27">
        <f t="shared" si="6"/>
        <v>16.5</v>
      </c>
      <c r="C66" s="28">
        <f t="shared" si="1"/>
        <v>0.27500000000000002</v>
      </c>
      <c r="D66" s="45"/>
      <c r="E66" s="45">
        <f t="shared" si="7"/>
        <v>273.17969358389985</v>
      </c>
      <c r="F66" s="45">
        <f t="shared" si="11"/>
        <v>0</v>
      </c>
      <c r="G66" s="45">
        <f t="shared" si="2"/>
        <v>0</v>
      </c>
      <c r="H66" s="45">
        <f t="shared" si="3"/>
        <v>0</v>
      </c>
      <c r="I66" s="45">
        <f t="shared" si="4"/>
        <v>0</v>
      </c>
      <c r="J66" s="3"/>
      <c r="M66"/>
      <c r="N66"/>
      <c r="O66"/>
      <c r="P66"/>
      <c r="Q66"/>
      <c r="R66" s="58">
        <v>16.5</v>
      </c>
      <c r="S66" s="189">
        <f t="shared" si="5"/>
        <v>145.43425854457152</v>
      </c>
      <c r="T66" s="60">
        <f t="shared" si="8"/>
        <v>183.8562196357511</v>
      </c>
      <c r="U66" s="190">
        <f t="shared" si="9"/>
        <v>234.61485364422626</v>
      </c>
      <c r="V66" s="60">
        <f t="shared" si="10"/>
        <v>273.17969358389985</v>
      </c>
      <c r="AE66"/>
      <c r="AH66"/>
      <c r="AN66"/>
      <c r="AW66"/>
      <c r="AX66"/>
    </row>
    <row r="67" spans="2:50">
      <c r="B67" s="27">
        <f t="shared" si="6"/>
        <v>17</v>
      </c>
      <c r="C67" s="28">
        <f t="shared" si="1"/>
        <v>0.28333333333333333</v>
      </c>
      <c r="D67" s="45"/>
      <c r="E67" s="45">
        <f t="shared" si="7"/>
        <v>267.67406795672696</v>
      </c>
      <c r="F67" s="45">
        <f t="shared" si="11"/>
        <v>0</v>
      </c>
      <c r="G67" s="45">
        <f t="shared" si="2"/>
        <v>0</v>
      </c>
      <c r="H67" s="45">
        <f t="shared" si="3"/>
        <v>0</v>
      </c>
      <c r="I67" s="45">
        <f t="shared" si="4"/>
        <v>0</v>
      </c>
      <c r="J67" s="3"/>
      <c r="M67"/>
      <c r="N67"/>
      <c r="O67"/>
      <c r="P67"/>
      <c r="Q67"/>
      <c r="R67" s="58">
        <v>17</v>
      </c>
      <c r="S67" s="189">
        <f t="shared" si="5"/>
        <v>142.54999993786524</v>
      </c>
      <c r="T67" s="60">
        <f t="shared" si="8"/>
        <v>180.1830780069163</v>
      </c>
      <c r="U67" s="190">
        <f t="shared" si="9"/>
        <v>229.90018444210409</v>
      </c>
      <c r="V67" s="60">
        <f t="shared" si="10"/>
        <v>267.67406795672696</v>
      </c>
      <c r="AE67"/>
      <c r="AH67"/>
      <c r="AN67"/>
      <c r="AW67"/>
      <c r="AX67"/>
    </row>
    <row r="68" spans="2:50">
      <c r="B68" s="27">
        <f t="shared" si="6"/>
        <v>17.5</v>
      </c>
      <c r="C68" s="28">
        <f t="shared" si="1"/>
        <v>0.29166666666666669</v>
      </c>
      <c r="D68" s="45"/>
      <c r="E68" s="45">
        <f t="shared" si="7"/>
        <v>262.43425037473907</v>
      </c>
      <c r="F68" s="45">
        <f t="shared" si="11"/>
        <v>0</v>
      </c>
      <c r="G68" s="45">
        <f t="shared" si="2"/>
        <v>0</v>
      </c>
      <c r="H68" s="45">
        <f t="shared" si="3"/>
        <v>0</v>
      </c>
      <c r="I68" s="45">
        <f t="shared" si="4"/>
        <v>0</v>
      </c>
      <c r="J68" s="3"/>
      <c r="M68"/>
      <c r="N68"/>
      <c r="O68"/>
      <c r="P68"/>
      <c r="Q68"/>
      <c r="R68" s="58">
        <v>17.5</v>
      </c>
      <c r="S68" s="189">
        <f t="shared" si="5"/>
        <v>139.80410289398847</v>
      </c>
      <c r="T68" s="60">
        <f t="shared" si="8"/>
        <v>176.68665608115583</v>
      </c>
      <c r="U68" s="190">
        <f t="shared" si="9"/>
        <v>225.41287236656871</v>
      </c>
      <c r="V68" s="60">
        <f t="shared" si="10"/>
        <v>262.43425037473907</v>
      </c>
      <c r="AE68"/>
      <c r="AH68"/>
      <c r="AN68"/>
      <c r="AW68"/>
      <c r="AX68"/>
    </row>
    <row r="69" spans="2:50">
      <c r="B69" s="27">
        <f t="shared" si="6"/>
        <v>18</v>
      </c>
      <c r="C69" s="28">
        <f t="shared" si="1"/>
        <v>0.3</v>
      </c>
      <c r="D69" s="45"/>
      <c r="E69" s="45">
        <f t="shared" si="7"/>
        <v>257.44034871800233</v>
      </c>
      <c r="F69" s="45">
        <f t="shared" si="11"/>
        <v>0</v>
      </c>
      <c r="G69" s="45">
        <f t="shared" si="2"/>
        <v>0</v>
      </c>
      <c r="H69" s="45">
        <f t="shared" si="3"/>
        <v>0</v>
      </c>
      <c r="I69" s="45">
        <f t="shared" si="4"/>
        <v>0</v>
      </c>
      <c r="J69" s="3"/>
      <c r="M69"/>
      <c r="N69"/>
      <c r="O69"/>
      <c r="P69"/>
      <c r="Q69"/>
      <c r="R69" s="58">
        <v>18</v>
      </c>
      <c r="S69" s="189">
        <f t="shared" si="5"/>
        <v>137.18625378984262</v>
      </c>
      <c r="T69" s="60">
        <f t="shared" si="8"/>
        <v>173.35375725392882</v>
      </c>
      <c r="U69" s="190">
        <f t="shared" si="9"/>
        <v>221.13591503226397</v>
      </c>
      <c r="V69" s="60">
        <f t="shared" si="10"/>
        <v>257.44034871800233</v>
      </c>
      <c r="AE69"/>
      <c r="AH69"/>
      <c r="AN69"/>
      <c r="AW69"/>
      <c r="AX69"/>
    </row>
    <row r="70" spans="2:50">
      <c r="B70" s="27">
        <f t="shared" si="6"/>
        <v>18.5</v>
      </c>
      <c r="C70" s="28">
        <f t="shared" si="1"/>
        <v>0.30833333333333335</v>
      </c>
      <c r="D70" s="45"/>
      <c r="E70" s="45">
        <f t="shared" si="7"/>
        <v>252.67445913620557</v>
      </c>
      <c r="F70" s="45">
        <f t="shared" si="11"/>
        <v>0</v>
      </c>
      <c r="G70" s="45">
        <f t="shared" si="2"/>
        <v>0</v>
      </c>
      <c r="H70" s="45">
        <f t="shared" si="3"/>
        <v>0</v>
      </c>
      <c r="I70" s="45">
        <f t="shared" si="4"/>
        <v>0</v>
      </c>
      <c r="J70" s="3"/>
      <c r="M70"/>
      <c r="N70"/>
      <c r="O70"/>
      <c r="P70"/>
      <c r="Q70"/>
      <c r="R70" s="58">
        <v>18.5</v>
      </c>
      <c r="S70" s="189">
        <f t="shared" si="5"/>
        <v>134.68716695296067</v>
      </c>
      <c r="T70" s="60">
        <f t="shared" si="8"/>
        <v>170.1725019160211</v>
      </c>
      <c r="U70" s="190">
        <f t="shared" si="9"/>
        <v>217.05400861086213</v>
      </c>
      <c r="V70" s="60">
        <f t="shared" si="10"/>
        <v>252.67445913620557</v>
      </c>
      <c r="AE70"/>
      <c r="AH70"/>
      <c r="AN70"/>
      <c r="AW70"/>
      <c r="AX70"/>
    </row>
    <row r="71" spans="2:50">
      <c r="B71" s="27">
        <f t="shared" si="6"/>
        <v>19</v>
      </c>
      <c r="C71" s="28">
        <f t="shared" si="1"/>
        <v>0.31666666666666665</v>
      </c>
      <c r="D71" s="45"/>
      <c r="E71" s="45">
        <f t="shared" si="7"/>
        <v>248.12042001595756</v>
      </c>
      <c r="F71" s="45">
        <f t="shared" si="11"/>
        <v>0</v>
      </c>
      <c r="G71" s="45">
        <f t="shared" si="2"/>
        <v>0</v>
      </c>
      <c r="H71" s="45">
        <f t="shared" si="3"/>
        <v>0</v>
      </c>
      <c r="I71" s="45">
        <f t="shared" si="4"/>
        <v>0</v>
      </c>
      <c r="J71" s="3"/>
      <c r="M71"/>
      <c r="N71"/>
      <c r="O71"/>
      <c r="P71"/>
      <c r="Q71"/>
      <c r="R71" s="58">
        <v>19</v>
      </c>
      <c r="S71" s="189">
        <f t="shared" si="5"/>
        <v>132.29845774064904</v>
      </c>
      <c r="T71" s="60">
        <f t="shared" si="8"/>
        <v>167.13216468136144</v>
      </c>
      <c r="U71" s="190">
        <f t="shared" si="9"/>
        <v>213.15333773210261</v>
      </c>
      <c r="V71" s="60">
        <f t="shared" si="10"/>
        <v>248.12042001595756</v>
      </c>
      <c r="AE71"/>
      <c r="AH71"/>
      <c r="AN71"/>
      <c r="AW71"/>
      <c r="AX71"/>
    </row>
    <row r="72" spans="2:50">
      <c r="B72" s="27">
        <f t="shared" si="6"/>
        <v>19.5</v>
      </c>
      <c r="C72" s="28">
        <f t="shared" si="1"/>
        <v>0.32500000000000001</v>
      </c>
      <c r="D72" s="45"/>
      <c r="E72" s="45">
        <f t="shared" si="7"/>
        <v>243.76360194445914</v>
      </c>
      <c r="F72" s="45">
        <f t="shared" si="11"/>
        <v>0</v>
      </c>
      <c r="G72" s="45">
        <f t="shared" si="2"/>
        <v>0</v>
      </c>
      <c r="H72" s="45">
        <f t="shared" si="3"/>
        <v>0</v>
      </c>
      <c r="I72" s="45">
        <f t="shared" si="4"/>
        <v>0</v>
      </c>
      <c r="J72" s="3"/>
      <c r="M72"/>
      <c r="N72"/>
      <c r="O72"/>
      <c r="P72"/>
      <c r="Q72"/>
      <c r="R72" s="58">
        <v>19.5</v>
      </c>
      <c r="S72" s="189">
        <f t="shared" si="5"/>
        <v>130.01253415532844</v>
      </c>
      <c r="T72" s="60">
        <f t="shared" si="8"/>
        <v>164.22303540633763</v>
      </c>
      <c r="U72" s="190">
        <f t="shared" si="9"/>
        <v>209.42139611383385</v>
      </c>
      <c r="V72" s="60">
        <f t="shared" si="10"/>
        <v>243.76360194445914</v>
      </c>
      <c r="AE72"/>
      <c r="AH72"/>
      <c r="AN72"/>
      <c r="AW72"/>
      <c r="AX72"/>
    </row>
    <row r="73" spans="2:50">
      <c r="B73" s="27">
        <f t="shared" si="6"/>
        <v>20</v>
      </c>
      <c r="C73" s="28">
        <f t="shared" si="1"/>
        <v>0.33333333333333331</v>
      </c>
      <c r="D73" s="45"/>
      <c r="E73" s="45">
        <f t="shared" si="7"/>
        <v>239.59072763151309</v>
      </c>
      <c r="F73" s="45">
        <f t="shared" si="11"/>
        <v>0</v>
      </c>
      <c r="G73" s="45">
        <f t="shared" si="2"/>
        <v>0</v>
      </c>
      <c r="H73" s="45">
        <f t="shared" si="3"/>
        <v>0</v>
      </c>
      <c r="I73" s="45">
        <f t="shared" si="4"/>
        <v>0</v>
      </c>
      <c r="J73" s="3"/>
      <c r="M73"/>
      <c r="N73"/>
      <c r="O73"/>
      <c r="P73"/>
      <c r="Q73"/>
      <c r="R73" s="58">
        <v>20</v>
      </c>
      <c r="S73" s="189">
        <f t="shared" si="5"/>
        <v>127.82250389148312</v>
      </c>
      <c r="T73" s="60">
        <f t="shared" si="8"/>
        <v>161.4363000130943</v>
      </c>
      <c r="U73" s="190">
        <f t="shared" si="9"/>
        <v>205.84683276797739</v>
      </c>
      <c r="V73" s="60">
        <f t="shared" si="10"/>
        <v>239.59072763151309</v>
      </c>
      <c r="AE73"/>
      <c r="AH73"/>
      <c r="AN73"/>
      <c r="AW73"/>
      <c r="AX73"/>
    </row>
    <row r="74" spans="2:50">
      <c r="B74" s="27">
        <f t="shared" si="6"/>
        <v>20.5</v>
      </c>
      <c r="C74" s="28">
        <f t="shared" si="1"/>
        <v>0.34166666666666667</v>
      </c>
      <c r="D74" s="45"/>
      <c r="E74" s="45">
        <f t="shared" si="7"/>
        <v>235.58971688772951</v>
      </c>
      <c r="F74" s="45">
        <f t="shared" si="11"/>
        <v>0</v>
      </c>
      <c r="G74" s="45">
        <f t="shared" si="2"/>
        <v>0</v>
      </c>
      <c r="H74" s="45">
        <f t="shared" si="3"/>
        <v>0</v>
      </c>
      <c r="I74" s="45">
        <f t="shared" si="4"/>
        <v>0</v>
      </c>
      <c r="J74" s="3"/>
      <c r="M74"/>
      <c r="N74"/>
      <c r="O74"/>
      <c r="P74"/>
      <c r="Q74"/>
      <c r="R74" s="58">
        <v>20.5</v>
      </c>
      <c r="S74" s="189">
        <f t="shared" si="5"/>
        <v>125.72209429292117</v>
      </c>
      <c r="T74" s="60">
        <f t="shared" si="8"/>
        <v>158.76393787891416</v>
      </c>
      <c r="U74" s="190">
        <f t="shared" si="9"/>
        <v>202.41931959852354</v>
      </c>
      <c r="V74" s="60">
        <f t="shared" si="10"/>
        <v>235.58971688772951</v>
      </c>
      <c r="AE74"/>
      <c r="AH74"/>
      <c r="AN74"/>
      <c r="AW74"/>
      <c r="AX74"/>
    </row>
    <row r="75" spans="2:50">
      <c r="B75" s="27">
        <f t="shared" si="6"/>
        <v>21</v>
      </c>
      <c r="C75" s="28">
        <f t="shared" si="1"/>
        <v>0.35</v>
      </c>
      <c r="D75" s="45"/>
      <c r="E75" s="45">
        <f t="shared" si="7"/>
        <v>231.74955265695149</v>
      </c>
      <c r="F75" s="45">
        <f t="shared" si="11"/>
        <v>0</v>
      </c>
      <c r="G75" s="45">
        <f t="shared" si="2"/>
        <v>0</v>
      </c>
      <c r="H75" s="45">
        <f t="shared" si="3"/>
        <v>0</v>
      </c>
      <c r="I75" s="45">
        <f t="shared" si="4"/>
        <v>0</v>
      </c>
      <c r="J75" s="3"/>
      <c r="M75"/>
      <c r="N75"/>
      <c r="O75"/>
      <c r="P75"/>
      <c r="Q75"/>
      <c r="R75" s="58">
        <v>21</v>
      </c>
      <c r="S75" s="189">
        <f t="shared" si="5"/>
        <v>123.70558316142541</v>
      </c>
      <c r="T75" s="60">
        <f t="shared" si="8"/>
        <v>156.19863314792647</v>
      </c>
      <c r="U75" s="190">
        <f t="shared" si="9"/>
        <v>199.12943697576216</v>
      </c>
      <c r="V75" s="60">
        <f t="shared" si="10"/>
        <v>231.74955265695149</v>
      </c>
      <c r="AE75"/>
      <c r="AH75"/>
      <c r="AN75"/>
      <c r="AW75"/>
      <c r="AX75"/>
    </row>
    <row r="76" spans="2:50">
      <c r="B76" s="27">
        <f t="shared" si="6"/>
        <v>21.5</v>
      </c>
      <c r="C76" s="28">
        <f t="shared" si="1"/>
        <v>0.35833333333333334</v>
      </c>
      <c r="D76" s="45"/>
      <c r="E76" s="45">
        <f t="shared" si="7"/>
        <v>228.06016481863276</v>
      </c>
      <c r="F76" s="45">
        <f t="shared" si="11"/>
        <v>0</v>
      </c>
      <c r="G76" s="45">
        <f t="shared" si="2"/>
        <v>0</v>
      </c>
      <c r="H76" s="45">
        <f t="shared" si="3"/>
        <v>0</v>
      </c>
      <c r="I76" s="45">
        <f t="shared" si="4"/>
        <v>0</v>
      </c>
      <c r="J76" s="3"/>
      <c r="M76"/>
      <c r="N76"/>
      <c r="O76"/>
      <c r="P76"/>
      <c r="Q76"/>
      <c r="R76" s="58">
        <v>21.5</v>
      </c>
      <c r="S76" s="189">
        <f t="shared" si="5"/>
        <v>121.76773872664002</v>
      </c>
      <c r="T76" s="60">
        <f t="shared" si="8"/>
        <v>153.73369779517947</v>
      </c>
      <c r="U76" s="190">
        <f t="shared" si="9"/>
        <v>195.96857448339017</v>
      </c>
      <c r="V76" s="60">
        <f t="shared" si="10"/>
        <v>228.06016481863276</v>
      </c>
      <c r="AE76"/>
      <c r="AH76"/>
      <c r="AN76"/>
      <c r="AW76"/>
      <c r="AX76"/>
    </row>
    <row r="77" spans="2:50">
      <c r="B77" s="27">
        <f t="shared" si="6"/>
        <v>22</v>
      </c>
      <c r="C77" s="28">
        <f t="shared" si="1"/>
        <v>0.36666666666666664</v>
      </c>
      <c r="D77" s="45"/>
      <c r="E77" s="45">
        <f t="shared" si="7"/>
        <v>224.51232905146162</v>
      </c>
      <c r="F77" s="45">
        <f t="shared" si="11"/>
        <v>0</v>
      </c>
      <c r="G77" s="45">
        <f t="shared" si="2"/>
        <v>0</v>
      </c>
      <c r="H77" s="45">
        <f t="shared" si="3"/>
        <v>0</v>
      </c>
      <c r="I77" s="45">
        <f t="shared" si="4"/>
        <v>0</v>
      </c>
      <c r="J77" s="3"/>
      <c r="M77"/>
      <c r="N77"/>
      <c r="O77"/>
      <c r="P77"/>
      <c r="Q77"/>
      <c r="R77" s="58">
        <v>22</v>
      </c>
      <c r="S77" s="189">
        <f t="shared" si="5"/>
        <v>119.90376738284628</v>
      </c>
      <c r="T77" s="60">
        <f t="shared" si="8"/>
        <v>151.36300465312561</v>
      </c>
      <c r="U77" s="190">
        <f t="shared" si="9"/>
        <v>192.92884452630256</v>
      </c>
      <c r="V77" s="60">
        <f t="shared" si="10"/>
        <v>224.51232905146162</v>
      </c>
      <c r="AE77"/>
      <c r="AH77"/>
      <c r="AN77"/>
      <c r="AW77"/>
      <c r="AX77"/>
    </row>
    <row r="78" spans="2:50">
      <c r="B78" s="27">
        <f t="shared" si="6"/>
        <v>22.5</v>
      </c>
      <c r="C78" s="28">
        <f t="shared" si="1"/>
        <v>0.375</v>
      </c>
      <c r="D78" s="45"/>
      <c r="E78" s="45">
        <f t="shared" si="7"/>
        <v>221.09757851362522</v>
      </c>
      <c r="F78" s="45">
        <f t="shared" si="11"/>
        <v>0</v>
      </c>
      <c r="G78" s="45">
        <f t="shared" si="2"/>
        <v>0</v>
      </c>
      <c r="H78" s="45">
        <f t="shared" si="3"/>
        <v>0</v>
      </c>
      <c r="I78" s="45">
        <f t="shared" si="4"/>
        <v>0</v>
      </c>
      <c r="J78" s="3"/>
      <c r="M78"/>
      <c r="N78"/>
      <c r="O78"/>
      <c r="P78"/>
      <c r="Q78"/>
      <c r="R78" s="58">
        <v>22.5</v>
      </c>
      <c r="S78" s="189">
        <f t="shared" si="5"/>
        <v>118.10926803687434</v>
      </c>
      <c r="T78" s="60">
        <f t="shared" si="8"/>
        <v>149.08092891703191</v>
      </c>
      <c r="U78" s="190">
        <f t="shared" si="9"/>
        <v>190.00300688294882</v>
      </c>
      <c r="V78" s="60">
        <f t="shared" si="10"/>
        <v>221.09757851362522</v>
      </c>
      <c r="AE78"/>
      <c r="AH78"/>
      <c r="AN78"/>
      <c r="AW78"/>
      <c r="AX78"/>
    </row>
    <row r="79" spans="2:50">
      <c r="B79" s="27">
        <f t="shared" si="6"/>
        <v>23</v>
      </c>
      <c r="C79" s="28">
        <f t="shared" si="1"/>
        <v>0.38333333333333336</v>
      </c>
      <c r="D79" s="45"/>
      <c r="E79" s="45">
        <f t="shared" si="7"/>
        <v>217.80812647130546</v>
      </c>
      <c r="F79" s="45">
        <f t="shared" si="11"/>
        <v>0</v>
      </c>
      <c r="G79" s="45">
        <f t="shared" si="2"/>
        <v>0</v>
      </c>
      <c r="H79" s="45">
        <f t="shared" si="3"/>
        <v>0</v>
      </c>
      <c r="I79" s="45">
        <f t="shared" si="4"/>
        <v>0</v>
      </c>
      <c r="J79" s="3"/>
      <c r="M79"/>
      <c r="N79"/>
      <c r="O79"/>
      <c r="P79"/>
      <c r="Q79"/>
      <c r="R79" s="58">
        <v>23</v>
      </c>
      <c r="S79" s="189">
        <f t="shared" si="5"/>
        <v>116.38019210484667</v>
      </c>
      <c r="T79" s="60">
        <f t="shared" si="8"/>
        <v>146.88229689428752</v>
      </c>
      <c r="U79" s="190">
        <f t="shared" si="9"/>
        <v>187.18440260719441</v>
      </c>
      <c r="V79" s="60">
        <f t="shared" si="10"/>
        <v>217.80812647130546</v>
      </c>
      <c r="AE79"/>
      <c r="AH79"/>
      <c r="AN79"/>
      <c r="AW79"/>
      <c r="AX79"/>
    </row>
    <row r="80" spans="2:50">
      <c r="B80" s="27">
        <f t="shared" si="6"/>
        <v>23.5</v>
      </c>
      <c r="C80" s="28">
        <f t="shared" si="1"/>
        <v>0.39166666666666666</v>
      </c>
      <c r="D80" s="45"/>
      <c r="E80" s="45">
        <f t="shared" si="7"/>
        <v>214.63679831345536</v>
      </c>
      <c r="F80" s="45">
        <f t="shared" si="11"/>
        <v>0</v>
      </c>
      <c r="G80" s="45">
        <f t="shared" si="2"/>
        <v>0</v>
      </c>
      <c r="H80" s="45">
        <f t="shared" si="3"/>
        <v>0</v>
      </c>
      <c r="I80" s="45">
        <f t="shared" si="4"/>
        <v>0</v>
      </c>
      <c r="J80" s="3"/>
      <c r="M80"/>
      <c r="N80"/>
      <c r="O80"/>
      <c r="P80"/>
      <c r="Q80"/>
      <c r="R80" s="58">
        <v>23.5</v>
      </c>
      <c r="S80" s="189">
        <f t="shared" si="5"/>
        <v>114.71280835308208</v>
      </c>
      <c r="T80" s="60">
        <f t="shared" si="8"/>
        <v>144.76234096500076</v>
      </c>
      <c r="U80" s="190">
        <f t="shared" si="9"/>
        <v>184.46689594619437</v>
      </c>
      <c r="V80" s="60">
        <f t="shared" si="10"/>
        <v>214.63679831345536</v>
      </c>
      <c r="AE80"/>
      <c r="AH80"/>
      <c r="AN80"/>
      <c r="AW80"/>
      <c r="AX80"/>
    </row>
    <row r="81" spans="2:50">
      <c r="B81" s="27">
        <f t="shared" si="6"/>
        <v>24</v>
      </c>
      <c r="C81" s="28">
        <f t="shared" si="1"/>
        <v>0.4</v>
      </c>
      <c r="D81" s="45"/>
      <c r="E81" s="45">
        <f t="shared" si="7"/>
        <v>211.57697164173692</v>
      </c>
      <c r="F81" s="45">
        <f t="shared" si="11"/>
        <v>0</v>
      </c>
      <c r="G81" s="45">
        <f t="shared" si="2"/>
        <v>0</v>
      </c>
      <c r="H81" s="45">
        <f t="shared" si="3"/>
        <v>0</v>
      </c>
      <c r="I81" s="45">
        <f t="shared" si="4"/>
        <v>0</v>
      </c>
      <c r="J81" s="3"/>
      <c r="M81"/>
      <c r="N81"/>
      <c r="O81"/>
      <c r="P81"/>
      <c r="Q81"/>
      <c r="R81" s="58">
        <v>24</v>
      </c>
      <c r="S81" s="189">
        <f t="shared" si="5"/>
        <v>113.10367190753891</v>
      </c>
      <c r="T81" s="60">
        <f t="shared" si="8"/>
        <v>142.71665988699004</v>
      </c>
      <c r="U81" s="190">
        <f t="shared" si="9"/>
        <v>181.84482315487548</v>
      </c>
      <c r="V81" s="60">
        <f t="shared" si="10"/>
        <v>211.57697164173692</v>
      </c>
      <c r="AE81"/>
      <c r="AH81"/>
      <c r="AN81"/>
      <c r="AW81"/>
      <c r="AX81"/>
    </row>
    <row r="82" spans="2:50">
      <c r="B82" s="27">
        <f t="shared" si="6"/>
        <v>24.5</v>
      </c>
      <c r="C82" s="28">
        <f t="shared" si="1"/>
        <v>0.40833333333333333</v>
      </c>
      <c r="D82" s="45"/>
      <c r="E82" s="45">
        <f t="shared" si="7"/>
        <v>208.62252333074724</v>
      </c>
      <c r="F82" s="45">
        <f t="shared" si="11"/>
        <v>0</v>
      </c>
      <c r="G82" s="45">
        <f t="shared" si="2"/>
        <v>0</v>
      </c>
      <c r="H82" s="45">
        <f t="shared" si="3"/>
        <v>0</v>
      </c>
      <c r="I82" s="45">
        <f t="shared" si="4"/>
        <v>0</v>
      </c>
      <c r="J82" s="3"/>
      <c r="M82"/>
      <c r="N82"/>
      <c r="O82"/>
      <c r="P82"/>
      <c r="Q82"/>
      <c r="R82" s="58">
        <v>24.5</v>
      </c>
      <c r="S82" s="189">
        <f t="shared" si="5"/>
        <v>111.54959686231615</v>
      </c>
      <c r="T82" s="60">
        <f t="shared" si="8"/>
        <v>140.74118371453736</v>
      </c>
      <c r="U82" s="190">
        <f t="shared" si="9"/>
        <v>179.31294726367128</v>
      </c>
      <c r="V82" s="60">
        <f t="shared" si="10"/>
        <v>208.62252333074724</v>
      </c>
      <c r="AE82"/>
      <c r="AH82"/>
      <c r="AN82"/>
      <c r="AW82"/>
      <c r="AX82"/>
    </row>
    <row r="83" spans="2:50">
      <c r="B83" s="27">
        <f t="shared" si="6"/>
        <v>25</v>
      </c>
      <c r="C83" s="28">
        <f t="shared" si="1"/>
        <v>0.41666666666666669</v>
      </c>
      <c r="D83" s="45"/>
      <c r="E83" s="45">
        <f t="shared" si="7"/>
        <v>205.76778262397045</v>
      </c>
      <c r="F83" s="45">
        <f t="shared" si="11"/>
        <v>0</v>
      </c>
      <c r="G83" s="45">
        <f t="shared" si="2"/>
        <v>0</v>
      </c>
      <c r="H83" s="45">
        <f t="shared" si="3"/>
        <v>0</v>
      </c>
      <c r="I83" s="45">
        <f t="shared" si="4"/>
        <v>0</v>
      </c>
      <c r="J83" s="3"/>
      <c r="M83"/>
      <c r="N83"/>
      <c r="O83"/>
      <c r="P83"/>
      <c r="Q83"/>
      <c r="R83" s="58">
        <v>25</v>
      </c>
      <c r="S83" s="189">
        <f t="shared" si="5"/>
        <v>110.04763200539695</v>
      </c>
      <c r="T83" s="60">
        <f t="shared" si="8"/>
        <v>138.83214271281852</v>
      </c>
      <c r="U83" s="190">
        <f t="shared" si="9"/>
        <v>176.86641800153001</v>
      </c>
      <c r="V83" s="60">
        <f t="shared" si="10"/>
        <v>205.76778262397045</v>
      </c>
      <c r="AE83"/>
      <c r="AH83"/>
      <c r="AN83"/>
      <c r="AW83"/>
      <c r="AX83"/>
    </row>
    <row r="84" spans="2:50">
      <c r="B84" s="27">
        <f t="shared" si="6"/>
        <v>25.5</v>
      </c>
      <c r="C84" s="28">
        <f t="shared" si="1"/>
        <v>0.42499999999999999</v>
      </c>
      <c r="D84" s="45"/>
      <c r="E84" s="45">
        <f t="shared" si="7"/>
        <v>203.00748947211494</v>
      </c>
      <c r="F84" s="45">
        <f t="shared" si="11"/>
        <v>0</v>
      </c>
      <c r="G84" s="45">
        <f t="shared" si="2"/>
        <v>0</v>
      </c>
      <c r="H84" s="45">
        <f t="shared" si="3"/>
        <v>0</v>
      </c>
      <c r="I84" s="45">
        <f t="shared" si="4"/>
        <v>0</v>
      </c>
      <c r="J84" s="3"/>
      <c r="M84"/>
      <c r="N84"/>
      <c r="O84"/>
      <c r="P84"/>
      <c r="Q84"/>
      <c r="R84" s="58">
        <v>25.5</v>
      </c>
      <c r="S84" s="189">
        <f t="shared" si="5"/>
        <v>108.5950392525319</v>
      </c>
      <c r="T84" s="60">
        <f t="shared" si="8"/>
        <v>136.9860397432553</v>
      </c>
      <c r="U84" s="190">
        <f t="shared" si="9"/>
        <v>174.50073619677357</v>
      </c>
      <c r="V84" s="60">
        <f t="shared" si="10"/>
        <v>203.00748947211494</v>
      </c>
      <c r="AE84"/>
      <c r="AH84"/>
      <c r="AN84"/>
      <c r="AW84"/>
      <c r="AX84"/>
    </row>
    <row r="85" spans="2:50">
      <c r="B85" s="27">
        <f t="shared" si="6"/>
        <v>26</v>
      </c>
      <c r="C85" s="28">
        <f t="shared" si="1"/>
        <v>0.43333333333333335</v>
      </c>
      <c r="D85" s="45"/>
      <c r="E85" s="45">
        <f t="shared" si="7"/>
        <v>200.33675743806961</v>
      </c>
      <c r="F85" s="45">
        <f t="shared" si="11"/>
        <v>0</v>
      </c>
      <c r="G85" s="45">
        <f t="shared" si="2"/>
        <v>0</v>
      </c>
      <c r="H85" s="45">
        <f t="shared" si="3"/>
        <v>0</v>
      </c>
      <c r="I85" s="45">
        <f t="shared" si="4"/>
        <v>0</v>
      </c>
      <c r="J85" s="3"/>
      <c r="M85"/>
      <c r="N85"/>
      <c r="O85"/>
      <c r="P85"/>
      <c r="Q85"/>
      <c r="R85" s="58">
        <v>26</v>
      </c>
      <c r="S85" s="189">
        <f t="shared" si="5"/>
        <v>107.18927444070735</v>
      </c>
      <c r="T85" s="60">
        <f t="shared" si="8"/>
        <v>135.19962567274692</v>
      </c>
      <c r="U85" s="190">
        <f t="shared" si="9"/>
        <v>172.21172207875424</v>
      </c>
      <c r="V85" s="60">
        <f t="shared" si="10"/>
        <v>200.33675743806961</v>
      </c>
      <c r="AE85"/>
      <c r="AH85"/>
      <c r="AN85"/>
      <c r="AW85"/>
      <c r="AX85"/>
    </row>
    <row r="86" spans="2:50">
      <c r="B86" s="27">
        <f t="shared" si="6"/>
        <v>26.5</v>
      </c>
      <c r="C86" s="28">
        <f t="shared" si="1"/>
        <v>0.44166666666666665</v>
      </c>
      <c r="D86" s="45"/>
      <c r="E86" s="45">
        <f t="shared" si="7"/>
        <v>197.75104059096378</v>
      </c>
      <c r="F86" s="45">
        <f t="shared" si="11"/>
        <v>0</v>
      </c>
      <c r="G86" s="45">
        <f t="shared" si="2"/>
        <v>0</v>
      </c>
      <c r="H86" s="45">
        <f t="shared" si="3"/>
        <v>0</v>
      </c>
      <c r="I86" s="45">
        <f t="shared" si="4"/>
        <v>0</v>
      </c>
      <c r="J86" s="3"/>
      <c r="M86"/>
      <c r="N86"/>
      <c r="O86"/>
      <c r="P86"/>
      <c r="Q86"/>
      <c r="R86" s="58">
        <v>26.5</v>
      </c>
      <c r="S86" s="189">
        <f t="shared" si="5"/>
        <v>105.8279701832538</v>
      </c>
      <c r="T86" s="60">
        <f t="shared" si="8"/>
        <v>133.46987742468929</v>
      </c>
      <c r="U86" s="190">
        <f t="shared" si="9"/>
        <v>169.99548698713261</v>
      </c>
      <c r="V86" s="60">
        <f t="shared" si="10"/>
        <v>197.75104059096378</v>
      </c>
      <c r="AE86"/>
      <c r="AH86"/>
      <c r="AN86"/>
      <c r="AW86"/>
      <c r="AX86"/>
    </row>
    <row r="87" spans="2:50">
      <c r="B87" s="27">
        <f t="shared" si="6"/>
        <v>27</v>
      </c>
      <c r="C87" s="28">
        <f t="shared" si="1"/>
        <v>0.45</v>
      </c>
      <c r="D87" s="45"/>
      <c r="E87" s="45">
        <f t="shared" si="7"/>
        <v>195.2461038942192</v>
      </c>
      <c r="F87" s="45">
        <f t="shared" si="11"/>
        <v>0</v>
      </c>
      <c r="G87" s="45">
        <f t="shared" si="2"/>
        <v>0</v>
      </c>
      <c r="H87" s="45">
        <f t="shared" si="3"/>
        <v>0</v>
      </c>
      <c r="I87" s="45">
        <f t="shared" si="4"/>
        <v>0</v>
      </c>
      <c r="J87" s="3"/>
      <c r="M87"/>
      <c r="N87"/>
      <c r="O87"/>
      <c r="P87"/>
      <c r="Q87"/>
      <c r="R87" s="58">
        <v>27</v>
      </c>
      <c r="S87" s="189">
        <f t="shared" si="5"/>
        <v>104.50892053110763</v>
      </c>
      <c r="T87" s="60">
        <f t="shared" si="8"/>
        <v>131.7939783441694</v>
      </c>
      <c r="U87" s="190">
        <f t="shared" si="9"/>
        <v>167.84840806595767</v>
      </c>
      <c r="V87" s="60">
        <f t="shared" si="10"/>
        <v>195.2461038942192</v>
      </c>
      <c r="AE87"/>
      <c r="AH87"/>
      <c r="AN87"/>
      <c r="AW87"/>
      <c r="AX87"/>
    </row>
    <row r="88" spans="2:50">
      <c r="B88" s="27">
        <f t="shared" si="6"/>
        <v>27.5</v>
      </c>
      <c r="C88" s="28">
        <f t="shared" si="1"/>
        <v>0.45833333333333331</v>
      </c>
      <c r="D88" s="45"/>
      <c r="E88" s="45">
        <f t="shared" si="7"/>
        <v>192.81799666184662</v>
      </c>
      <c r="F88" s="45">
        <f t="shared" si="11"/>
        <v>0</v>
      </c>
      <c r="G88" s="45">
        <f t="shared" si="2"/>
        <v>0</v>
      </c>
      <c r="H88" s="45">
        <f t="shared" si="3"/>
        <v>0</v>
      </c>
      <c r="I88" s="45">
        <f t="shared" si="4"/>
        <v>0</v>
      </c>
      <c r="J88" s="3"/>
      <c r="M88"/>
      <c r="N88"/>
      <c r="O88"/>
      <c r="P88"/>
      <c r="Q88"/>
      <c r="R88" s="58">
        <v>27.5</v>
      </c>
      <c r="S88" s="189">
        <f t="shared" si="5"/>
        <v>103.23006722048245</v>
      </c>
      <c r="T88" s="60">
        <f t="shared" si="8"/>
        <v>130.16930059558646</v>
      </c>
      <c r="U88" s="190">
        <f t="shared" si="9"/>
        <v>165.76710557894737</v>
      </c>
      <c r="V88" s="60">
        <f t="shared" si="10"/>
        <v>192.81799666184662</v>
      </c>
      <c r="AE88"/>
      <c r="AH88"/>
      <c r="AN88"/>
      <c r="AW88"/>
      <c r="AX88"/>
    </row>
    <row r="89" spans="2:50">
      <c r="B89" s="27">
        <f t="shared" si="6"/>
        <v>28</v>
      </c>
      <c r="C89" s="28">
        <f t="shared" si="1"/>
        <v>0.46666666666666667</v>
      </c>
      <c r="D89" s="45"/>
      <c r="E89" s="45">
        <f t="shared" si="7"/>
        <v>190.46302871581022</v>
      </c>
      <c r="F89" s="45">
        <f t="shared" si="11"/>
        <v>0</v>
      </c>
      <c r="G89" s="45">
        <f t="shared" si="2"/>
        <v>0</v>
      </c>
      <c r="H89" s="45">
        <f t="shared" si="3"/>
        <v>0</v>
      </c>
      <c r="I89" s="45">
        <f t="shared" si="4"/>
        <v>0</v>
      </c>
      <c r="J89" s="3"/>
      <c r="M89"/>
      <c r="N89"/>
      <c r="O89"/>
      <c r="P89"/>
      <c r="Q89"/>
      <c r="R89" s="58">
        <v>28</v>
      </c>
      <c r="S89" s="189">
        <f t="shared" si="5"/>
        <v>101.989487317399</v>
      </c>
      <c r="T89" s="60">
        <f t="shared" si="8"/>
        <v>128.59338934968559</v>
      </c>
      <c r="U89" s="190">
        <f t="shared" si="9"/>
        <v>163.74842253237892</v>
      </c>
      <c r="V89" s="60">
        <f t="shared" si="10"/>
        <v>190.46302871581022</v>
      </c>
      <c r="AE89"/>
      <c r="AH89"/>
      <c r="AN89"/>
      <c r="AW89"/>
      <c r="AX89"/>
    </row>
    <row r="90" spans="2:50">
      <c r="B90" s="27">
        <f t="shared" si="6"/>
        <v>28.5</v>
      </c>
      <c r="C90" s="28">
        <f t="shared" si="1"/>
        <v>0.47499999999999998</v>
      </c>
      <c r="D90" s="45"/>
      <c r="E90" s="45">
        <f t="shared" si="7"/>
        <v>188.17774892691222</v>
      </c>
      <c r="F90" s="45">
        <f t="shared" si="11"/>
        <v>0</v>
      </c>
      <c r="G90" s="45">
        <f t="shared" si="2"/>
        <v>0</v>
      </c>
      <c r="H90" s="45">
        <f t="shared" si="3"/>
        <v>0</v>
      </c>
      <c r="I90" s="45">
        <f t="shared" si="4"/>
        <v>0</v>
      </c>
      <c r="J90" s="3"/>
      <c r="M90"/>
      <c r="N90"/>
      <c r="O90"/>
      <c r="P90"/>
      <c r="Q90"/>
      <c r="R90" s="58">
        <v>28.5</v>
      </c>
      <c r="S90" s="189">
        <f t="shared" si="5"/>
        <v>100.78538209510684</v>
      </c>
      <c r="T90" s="60">
        <f t="shared" si="8"/>
        <v>127.06394854981023</v>
      </c>
      <c r="U90" s="190">
        <f t="shared" si="9"/>
        <v>161.78940633437534</v>
      </c>
      <c r="V90" s="60">
        <f t="shared" si="10"/>
        <v>188.17774892691222</v>
      </c>
      <c r="AE90"/>
      <c r="AH90"/>
      <c r="AN90"/>
      <c r="AW90"/>
      <c r="AX90"/>
    </row>
    <row r="91" spans="2:50">
      <c r="B91" s="27">
        <f t="shared" si="6"/>
        <v>29</v>
      </c>
      <c r="C91" s="28">
        <f t="shared" si="1"/>
        <v>0.48333333333333334</v>
      </c>
      <c r="D91" s="45"/>
      <c r="E91" s="45">
        <f t="shared" si="7"/>
        <v>185.95892586382794</v>
      </c>
      <c r="F91" s="45">
        <f t="shared" si="11"/>
        <v>0</v>
      </c>
      <c r="G91" s="45">
        <f t="shared" si="2"/>
        <v>0</v>
      </c>
      <c r="H91" s="45">
        <f t="shared" si="3"/>
        <v>0</v>
      </c>
      <c r="I91" s="45">
        <f t="shared" si="4"/>
        <v>0</v>
      </c>
      <c r="J91" s="3"/>
      <c r="M91"/>
      <c r="N91"/>
      <c r="O91"/>
      <c r="P91"/>
      <c r="Q91"/>
      <c r="R91" s="58">
        <v>29</v>
      </c>
      <c r="S91" s="189">
        <f t="shared" si="5"/>
        <v>99.616067002182405</v>
      </c>
      <c r="T91" s="60">
        <f t="shared" si="8"/>
        <v>125.57882807508003</v>
      </c>
      <c r="U91" s="190">
        <f t="shared" si="9"/>
        <v>159.8872922553854</v>
      </c>
      <c r="V91" s="60">
        <f t="shared" si="10"/>
        <v>185.95892586382794</v>
      </c>
      <c r="AE91"/>
      <c r="AH91"/>
      <c r="AN91"/>
      <c r="AW91"/>
      <c r="AX91"/>
    </row>
    <row r="92" spans="2:50">
      <c r="B92" s="27">
        <f t="shared" si="6"/>
        <v>29.5</v>
      </c>
      <c r="C92" s="28">
        <f t="shared" si="1"/>
        <v>0.49166666666666664</v>
      </c>
      <c r="D92" s="45"/>
      <c r="E92" s="45">
        <f t="shared" si="7"/>
        <v>183.8035303108727</v>
      </c>
      <c r="F92" s="45">
        <f t="shared" si="11"/>
        <v>0</v>
      </c>
      <c r="G92" s="45">
        <f t="shared" si="2"/>
        <v>0</v>
      </c>
      <c r="H92" s="45">
        <f t="shared" si="3"/>
        <v>0</v>
      </c>
      <c r="I92" s="45">
        <f t="shared" si="4"/>
        <v>0</v>
      </c>
      <c r="J92" s="3"/>
      <c r="M92"/>
      <c r="N92"/>
      <c r="O92"/>
      <c r="P92"/>
      <c r="Q92"/>
      <c r="R92" s="58">
        <v>29.5</v>
      </c>
      <c r="S92" s="189">
        <f t="shared" si="5"/>
        <v>98.479962597628983</v>
      </c>
      <c r="T92" s="60">
        <f t="shared" si="8"/>
        <v>124.13601214198188</v>
      </c>
      <c r="U92" s="190">
        <f t="shared" si="9"/>
        <v>158.03948848536029</v>
      </c>
      <c r="V92" s="60">
        <f t="shared" si="10"/>
        <v>183.8035303108727</v>
      </c>
      <c r="AE92"/>
      <c r="AH92"/>
      <c r="AN92"/>
      <c r="AW92"/>
      <c r="AX92"/>
    </row>
    <row r="93" spans="2:50">
      <c r="B93" s="27">
        <f t="shared" si="6"/>
        <v>30</v>
      </c>
      <c r="C93" s="28">
        <f t="shared" si="1"/>
        <v>0.5</v>
      </c>
      <c r="D93" s="45"/>
      <c r="E93" s="45">
        <f t="shared" si="7"/>
        <v>181.70871944582171</v>
      </c>
      <c r="F93" s="45">
        <f t="shared" si="11"/>
        <v>0</v>
      </c>
      <c r="G93" s="45">
        <f t="shared" si="2"/>
        <v>0</v>
      </c>
      <c r="H93" s="45">
        <f t="shared" si="3"/>
        <v>0</v>
      </c>
      <c r="I93" s="45">
        <f t="shared" si="4"/>
        <v>0</v>
      </c>
      <c r="J93" s="3"/>
      <c r="M93"/>
      <c r="N93"/>
      <c r="O93"/>
      <c r="P93"/>
      <c r="Q93"/>
      <c r="R93" s="58">
        <v>30</v>
      </c>
      <c r="S93" s="189">
        <f t="shared" si="5"/>
        <v>97.37558634516256</v>
      </c>
      <c r="T93" s="60">
        <f t="shared" si="8"/>
        <v>122.73360880619957</v>
      </c>
      <c r="U93" s="190">
        <f t="shared" si="9"/>
        <v>156.2435626093725</v>
      </c>
      <c r="V93" s="60">
        <f t="shared" si="10"/>
        <v>181.70871944582171</v>
      </c>
      <c r="AE93"/>
      <c r="AH93"/>
      <c r="AN93"/>
      <c r="AW93"/>
      <c r="AX93"/>
    </row>
    <row r="94" spans="2:50">
      <c r="B94" s="27">
        <f t="shared" si="6"/>
        <v>30.5</v>
      </c>
      <c r="C94" s="28">
        <f t="shared" si="1"/>
        <v>0.5083333333333333</v>
      </c>
      <c r="D94" s="45"/>
      <c r="E94" s="45">
        <f t="shared" si="7"/>
        <v>179.67182249545257</v>
      </c>
      <c r="F94" s="45">
        <f t="shared" si="11"/>
        <v>0</v>
      </c>
      <c r="G94" s="45">
        <f t="shared" si="2"/>
        <v>0</v>
      </c>
      <c r="H94" s="45">
        <f t="shared" si="3"/>
        <v>0</v>
      </c>
      <c r="I94" s="45">
        <f t="shared" si="4"/>
        <v>0</v>
      </c>
      <c r="J94" s="3"/>
      <c r="M94"/>
      <c r="N94"/>
      <c r="O94"/>
      <c r="P94"/>
      <c r="Q94"/>
      <c r="R94" s="58">
        <v>30.5</v>
      </c>
      <c r="S94" s="189">
        <f t="shared" si="5"/>
        <v>96.301545172462923</v>
      </c>
      <c r="T94" s="60">
        <f t="shared" si="8"/>
        <v>121.3698404439408</v>
      </c>
      <c r="U94" s="190">
        <f t="shared" si="9"/>
        <v>154.4972293459312</v>
      </c>
      <c r="V94" s="60">
        <f t="shared" si="10"/>
        <v>179.67182249545257</v>
      </c>
      <c r="AE94"/>
      <c r="AH94"/>
      <c r="AN94"/>
      <c r="AW94"/>
      <c r="AX94"/>
    </row>
    <row r="95" spans="2:50">
      <c r="B95" s="27">
        <f t="shared" si="6"/>
        <v>31</v>
      </c>
      <c r="C95" s="28">
        <f t="shared" si="1"/>
        <v>0.51666666666666672</v>
      </c>
      <c r="D95" s="45"/>
      <c r="E95" s="45">
        <f t="shared" si="7"/>
        <v>177.69032770913267</v>
      </c>
      <c r="F95" s="45">
        <f t="shared" si="11"/>
        <v>0</v>
      </c>
      <c r="G95" s="45">
        <f t="shared" si="2"/>
        <v>0</v>
      </c>
      <c r="H95" s="45">
        <f t="shared" si="3"/>
        <v>0</v>
      </c>
      <c r="I95" s="45">
        <f t="shared" si="4"/>
        <v>0</v>
      </c>
      <c r="J95" s="3"/>
      <c r="M95"/>
      <c r="N95"/>
      <c r="O95"/>
      <c r="P95"/>
      <c r="Q95"/>
      <c r="R95" s="58">
        <v>31</v>
      </c>
      <c r="S95" s="189">
        <f t="shared" si="5"/>
        <v>95.256528712857232</v>
      </c>
      <c r="T95" s="60">
        <f t="shared" si="8"/>
        <v>120.04303510700906</v>
      </c>
      <c r="U95" s="190">
        <f t="shared" si="9"/>
        <v>152.79833941158654</v>
      </c>
      <c r="V95" s="60">
        <f t="shared" si="10"/>
        <v>177.69032770913267</v>
      </c>
      <c r="AE95"/>
      <c r="AH95"/>
      <c r="AN95"/>
      <c r="AW95"/>
      <c r="AX95"/>
    </row>
    <row r="96" spans="2:50">
      <c r="B96" s="27">
        <f t="shared" si="6"/>
        <v>31.5</v>
      </c>
      <c r="C96" s="28">
        <f t="shared" si="1"/>
        <v>0.52500000000000002</v>
      </c>
      <c r="D96" s="45"/>
      <c r="E96" s="45">
        <f t="shared" si="7"/>
        <v>175.76187051029225</v>
      </c>
      <c r="F96" s="45">
        <f t="shared" si="11"/>
        <v>0</v>
      </c>
      <c r="G96" s="45">
        <f t="shared" si="2"/>
        <v>0</v>
      </c>
      <c r="H96" s="45">
        <f t="shared" si="3"/>
        <v>0</v>
      </c>
      <c r="I96" s="45">
        <f t="shared" si="4"/>
        <v>0</v>
      </c>
      <c r="J96" s="3"/>
      <c r="M96"/>
      <c r="N96"/>
      <c r="O96"/>
      <c r="P96"/>
      <c r="Q96"/>
      <c r="R96" s="58">
        <v>31.5</v>
      </c>
      <c r="S96" s="189">
        <f t="shared" si="5"/>
        <v>94.239303156982658</v>
      </c>
      <c r="T96" s="60">
        <f t="shared" si="8"/>
        <v>118.75161865878816</v>
      </c>
      <c r="U96" s="190">
        <f t="shared" si="9"/>
        <v>151.14486939209135</v>
      </c>
      <c r="V96" s="60">
        <f t="shared" si="10"/>
        <v>175.76187051029225</v>
      </c>
      <c r="AE96"/>
      <c r="AH96"/>
      <c r="AN96"/>
      <c r="AW96"/>
      <c r="AX96"/>
    </row>
    <row r="97" spans="2:50">
      <c r="B97" s="27">
        <f t="shared" si="6"/>
        <v>32</v>
      </c>
      <c r="C97" s="28">
        <f t="shared" si="1"/>
        <v>0.53333333333333333</v>
      </c>
      <c r="D97" s="45"/>
      <c r="E97" s="45">
        <f t="shared" si="7"/>
        <v>173.8842227024922</v>
      </c>
      <c r="F97" s="45">
        <f t="shared" ref="F97:F128" si="12">E97*$B$11</f>
        <v>0</v>
      </c>
      <c r="G97" s="45">
        <f t="shared" si="2"/>
        <v>0</v>
      </c>
      <c r="H97" s="45">
        <f t="shared" si="3"/>
        <v>0</v>
      </c>
      <c r="I97" s="45">
        <f t="shared" si="4"/>
        <v>0</v>
      </c>
      <c r="J97" s="3"/>
      <c r="M97"/>
      <c r="N97"/>
      <c r="O97"/>
      <c r="P97"/>
      <c r="Q97"/>
      <c r="R97" s="58">
        <v>32</v>
      </c>
      <c r="S97" s="189">
        <f t="shared" si="5"/>
        <v>93.248705650677806</v>
      </c>
      <c r="T97" s="60">
        <f t="shared" si="8"/>
        <v>117.49410760946853</v>
      </c>
      <c r="U97" s="190">
        <f t="shared" si="9"/>
        <v>149.53491251479142</v>
      </c>
      <c r="V97" s="60">
        <f t="shared" si="10"/>
        <v>173.8842227024922</v>
      </c>
      <c r="AE97"/>
      <c r="AH97"/>
      <c r="AN97"/>
      <c r="AW97"/>
      <c r="AX97"/>
    </row>
    <row r="98" spans="2:50">
      <c r="B98" s="27">
        <f t="shared" si="6"/>
        <v>32.5</v>
      </c>
      <c r="C98" s="28">
        <f t="shared" ref="C98:C161" si="13">B98/60</f>
        <v>0.54166666666666663</v>
      </c>
      <c r="D98" s="45"/>
      <c r="E98" s="45">
        <f t="shared" si="7"/>
        <v>172.05528262140402</v>
      </c>
      <c r="F98" s="45">
        <f t="shared" si="12"/>
        <v>0</v>
      </c>
      <c r="G98" s="45">
        <f t="shared" ref="G98:G161" si="14">F98*60*B98/1000</f>
        <v>0</v>
      </c>
      <c r="H98" s="45">
        <f t="shared" ref="H98:H161" si="15">B98*60/1000*$B$13</f>
        <v>0</v>
      </c>
      <c r="I98" s="45">
        <f t="shared" ref="I98:I161" si="16">G98-H98</f>
        <v>0</v>
      </c>
      <c r="J98" s="3"/>
      <c r="M98"/>
      <c r="N98"/>
      <c r="O98"/>
      <c r="P98"/>
      <c r="Q98"/>
      <c r="R98" s="58">
        <v>32.5</v>
      </c>
      <c r="S98" s="189">
        <f t="shared" ref="S98:S161" si="17">954.11*R98^-0.671</f>
        <v>92.283639182900004</v>
      </c>
      <c r="T98" s="60">
        <f t="shared" si="8"/>
        <v>116.26910257851537</v>
      </c>
      <c r="U98" s="190">
        <f t="shared" si="9"/>
        <v>147.96667022939269</v>
      </c>
      <c r="V98" s="60">
        <f t="shared" si="10"/>
        <v>172.05528262140402</v>
      </c>
      <c r="AE98"/>
      <c r="AH98"/>
      <c r="AN98"/>
      <c r="AW98"/>
      <c r="AX98"/>
    </row>
    <row r="99" spans="2:50">
      <c r="B99" s="27">
        <f t="shared" ref="B99:B162" si="18">+B98+0.5</f>
        <v>33</v>
      </c>
      <c r="C99" s="28">
        <f t="shared" si="13"/>
        <v>0.55000000000000004</v>
      </c>
      <c r="D99" s="45"/>
      <c r="E99" s="45">
        <f t="shared" ref="E99:E162" si="19">VLOOKUP(B99,$R$34:$V$273,$B$15+1)</f>
        <v>170.27306613669728</v>
      </c>
      <c r="F99" s="45">
        <f t="shared" si="12"/>
        <v>0</v>
      </c>
      <c r="G99" s="45">
        <f t="shared" si="14"/>
        <v>0</v>
      </c>
      <c r="H99" s="45">
        <f t="shared" si="15"/>
        <v>0</v>
      </c>
      <c r="I99" s="45">
        <f t="shared" si="16"/>
        <v>0</v>
      </c>
      <c r="J99" s="3"/>
      <c r="M99"/>
      <c r="N99"/>
      <c r="O99"/>
      <c r="P99"/>
      <c r="Q99"/>
      <c r="R99" s="58">
        <v>33</v>
      </c>
      <c r="S99" s="189">
        <f t="shared" si="17"/>
        <v>91.343067914010689</v>
      </c>
      <c r="T99" s="60">
        <f t="shared" ref="T99:T162" si="20">1223.2*R99^-0.676</f>
        <v>115.07528232077212</v>
      </c>
      <c r="U99" s="190">
        <f t="shared" ref="U99:U162" si="21">1578.5*R99^-0.68</f>
        <v>146.43844451508414</v>
      </c>
      <c r="V99" s="60">
        <f t="shared" ref="V99:V162" si="22">1848.3*R99^-0.682</f>
        <v>170.27306613669728</v>
      </c>
      <c r="AE99"/>
      <c r="AH99"/>
      <c r="AN99"/>
      <c r="AW99"/>
      <c r="AX99"/>
    </row>
    <row r="100" spans="2:50">
      <c r="B100" s="27">
        <f t="shared" si="18"/>
        <v>33.5</v>
      </c>
      <c r="C100" s="28">
        <f t="shared" si="13"/>
        <v>0.55833333333333335</v>
      </c>
      <c r="D100" s="45"/>
      <c r="E100" s="45">
        <f t="shared" si="19"/>
        <v>168.5356984188688</v>
      </c>
      <c r="F100" s="45">
        <f t="shared" si="12"/>
        <v>0</v>
      </c>
      <c r="G100" s="45">
        <f t="shared" si="14"/>
        <v>0</v>
      </c>
      <c r="H100" s="45">
        <f t="shared" si="15"/>
        <v>0</v>
      </c>
      <c r="I100" s="45">
        <f t="shared" si="16"/>
        <v>0</v>
      </c>
      <c r="J100" s="3"/>
      <c r="M100"/>
      <c r="N100"/>
      <c r="O100"/>
      <c r="P100"/>
      <c r="Q100"/>
      <c r="R100" s="58">
        <v>33.5</v>
      </c>
      <c r="S100" s="189">
        <f t="shared" si="17"/>
        <v>90.42601290047358</v>
      </c>
      <c r="T100" s="60">
        <f t="shared" si="20"/>
        <v>113.9113982598989</v>
      </c>
      <c r="U100" s="190">
        <f t="shared" si="21"/>
        <v>144.94863084142185</v>
      </c>
      <c r="V100" s="60">
        <f t="shared" si="22"/>
        <v>168.5356984188688</v>
      </c>
      <c r="AE100"/>
      <c r="AH100"/>
      <c r="AN100"/>
      <c r="AW100"/>
      <c r="AX100"/>
    </row>
    <row r="101" spans="2:50">
      <c r="B101" s="27">
        <f t="shared" si="18"/>
        <v>34</v>
      </c>
      <c r="C101" s="28">
        <f t="shared" si="13"/>
        <v>0.56666666666666665</v>
      </c>
      <c r="D101" s="45"/>
      <c r="E101" s="45">
        <f t="shared" si="19"/>
        <v>166.84140639566473</v>
      </c>
      <c r="F101" s="45">
        <f t="shared" si="12"/>
        <v>0</v>
      </c>
      <c r="G101" s="45">
        <f t="shared" si="14"/>
        <v>0</v>
      </c>
      <c r="H101" s="45">
        <f t="shared" si="15"/>
        <v>0</v>
      </c>
      <c r="I101" s="45">
        <f t="shared" si="16"/>
        <v>0</v>
      </c>
      <c r="J101" s="3"/>
      <c r="M101"/>
      <c r="N101"/>
      <c r="O101"/>
      <c r="P101"/>
      <c r="Q101"/>
      <c r="R101" s="58">
        <v>34</v>
      </c>
      <c r="S101" s="189">
        <f t="shared" si="17"/>
        <v>89.531548176979825</v>
      </c>
      <c r="T101" s="60">
        <f t="shared" si="20"/>
        <v>112.77626947921712</v>
      </c>
      <c r="U101" s="190">
        <f t="shared" si="21"/>
        <v>143.49571171859677</v>
      </c>
      <c r="V101" s="60">
        <f t="shared" si="22"/>
        <v>166.84140639566473</v>
      </c>
      <c r="AE101"/>
      <c r="AH101"/>
      <c r="AN101"/>
      <c r="AW101"/>
      <c r="AX101"/>
    </row>
    <row r="102" spans="2:50">
      <c r="B102" s="27">
        <f t="shared" si="18"/>
        <v>34.5</v>
      </c>
      <c r="C102" s="28">
        <f t="shared" si="13"/>
        <v>0.57499999999999996</v>
      </c>
      <c r="D102" s="45"/>
      <c r="E102" s="45">
        <f t="shared" si="19"/>
        <v>165.18851183116027</v>
      </c>
      <c r="F102" s="45">
        <f t="shared" si="12"/>
        <v>0</v>
      </c>
      <c r="G102" s="45">
        <f t="shared" si="14"/>
        <v>0</v>
      </c>
      <c r="H102" s="45">
        <f t="shared" si="15"/>
        <v>0</v>
      </c>
      <c r="I102" s="45">
        <f t="shared" si="16"/>
        <v>0</v>
      </c>
      <c r="J102" s="3"/>
      <c r="M102"/>
      <c r="N102"/>
      <c r="O102"/>
      <c r="P102"/>
      <c r="Q102"/>
      <c r="R102" s="58">
        <v>34.5</v>
      </c>
      <c r="S102" s="189">
        <f t="shared" si="17"/>
        <v>88.658797161359615</v>
      </c>
      <c r="T102" s="60">
        <f t="shared" si="20"/>
        <v>111.66877812559707</v>
      </c>
      <c r="U102" s="190">
        <f t="shared" si="21"/>
        <v>142.07825077989193</v>
      </c>
      <c r="V102" s="60">
        <f t="shared" si="22"/>
        <v>165.18851183116027</v>
      </c>
      <c r="AE102"/>
      <c r="AH102"/>
      <c r="AN102"/>
      <c r="AW102"/>
      <c r="AX102"/>
    </row>
    <row r="103" spans="2:50">
      <c r="B103" s="27">
        <f t="shared" si="18"/>
        <v>35</v>
      </c>
      <c r="C103" s="28">
        <f t="shared" si="13"/>
        <v>0.58333333333333337</v>
      </c>
      <c r="D103" s="45"/>
      <c r="E103" s="45">
        <f t="shared" si="19"/>
        <v>163.57542496791987</v>
      </c>
      <c r="F103" s="45">
        <f t="shared" si="12"/>
        <v>0</v>
      </c>
      <c r="G103" s="45">
        <f t="shared" si="14"/>
        <v>0</v>
      </c>
      <c r="H103" s="45">
        <f t="shared" si="15"/>
        <v>0</v>
      </c>
      <c r="I103" s="45">
        <f t="shared" si="16"/>
        <v>0</v>
      </c>
      <c r="J103" s="3"/>
      <c r="M103"/>
      <c r="N103"/>
      <c r="O103"/>
      <c r="P103"/>
      <c r="Q103"/>
      <c r="R103" s="58">
        <v>35</v>
      </c>
      <c r="S103" s="189">
        <f t="shared" si="17"/>
        <v>87.806929351444694</v>
      </c>
      <c r="T103" s="60">
        <f t="shared" si="20"/>
        <v>110.5878651869036</v>
      </c>
      <c r="U103" s="190">
        <f t="shared" si="21"/>
        <v>140.69488734542389</v>
      </c>
      <c r="V103" s="60">
        <f t="shared" si="22"/>
        <v>163.57542496791987</v>
      </c>
      <c r="AE103"/>
      <c r="AH103"/>
      <c r="AN103"/>
      <c r="AW103"/>
      <c r="AX103"/>
    </row>
    <row r="104" spans="2:50">
      <c r="B104" s="27">
        <f t="shared" si="18"/>
        <v>35.5</v>
      </c>
      <c r="C104" s="28">
        <f t="shared" si="13"/>
        <v>0.59166666666666667</v>
      </c>
      <c r="D104" s="45"/>
      <c r="E104" s="45">
        <f t="shared" si="19"/>
        <v>162.00063867912382</v>
      </c>
      <c r="F104" s="45">
        <f t="shared" si="12"/>
        <v>0</v>
      </c>
      <c r="G104" s="45">
        <f t="shared" si="14"/>
        <v>0</v>
      </c>
      <c r="H104" s="45">
        <f t="shared" si="15"/>
        <v>0</v>
      </c>
      <c r="I104" s="45">
        <f t="shared" si="16"/>
        <v>0</v>
      </c>
      <c r="J104" s="3"/>
      <c r="M104"/>
      <c r="N104"/>
      <c r="O104"/>
      <c r="P104"/>
      <c r="Q104"/>
      <c r="R104" s="58">
        <v>35.5</v>
      </c>
      <c r="S104" s="189">
        <f t="shared" si="17"/>
        <v>86.975157286385965</v>
      </c>
      <c r="T104" s="60">
        <f t="shared" si="20"/>
        <v>109.53252660779293</v>
      </c>
      <c r="U104" s="190">
        <f t="shared" si="21"/>
        <v>139.34433142178361</v>
      </c>
      <c r="V104" s="60">
        <f t="shared" si="22"/>
        <v>162.00063867912382</v>
      </c>
      <c r="AE104"/>
      <c r="AH104"/>
      <c r="AN104"/>
      <c r="AW104"/>
      <c r="AX104"/>
    </row>
    <row r="105" spans="2:50">
      <c r="B105" s="27">
        <f t="shared" si="18"/>
        <v>36</v>
      </c>
      <c r="C105" s="28">
        <f t="shared" si="13"/>
        <v>0.6</v>
      </c>
      <c r="D105" s="45"/>
      <c r="E105" s="45">
        <f t="shared" si="19"/>
        <v>160.46272308322958</v>
      </c>
      <c r="F105" s="45">
        <f t="shared" si="12"/>
        <v>0</v>
      </c>
      <c r="G105" s="45">
        <f t="shared" si="14"/>
        <v>0</v>
      </c>
      <c r="H105" s="45">
        <f t="shared" si="15"/>
        <v>0</v>
      </c>
      <c r="I105" s="45">
        <f t="shared" si="16"/>
        <v>0</v>
      </c>
      <c r="J105" s="3"/>
      <c r="M105"/>
      <c r="N105"/>
      <c r="O105"/>
      <c r="P105"/>
      <c r="Q105"/>
      <c r="R105" s="58">
        <v>36</v>
      </c>
      <c r="S105" s="189">
        <f t="shared" si="17"/>
        <v>86.162733747866554</v>
      </c>
      <c r="T105" s="60">
        <f t="shared" si="20"/>
        <v>108.50180971241612</v>
      </c>
      <c r="U105" s="190">
        <f t="shared" si="21"/>
        <v>138.02535909704315</v>
      </c>
      <c r="V105" s="60">
        <f t="shared" si="22"/>
        <v>160.46272308322958</v>
      </c>
      <c r="AE105"/>
      <c r="AH105"/>
      <c r="AN105"/>
      <c r="AW105"/>
      <c r="AX105"/>
    </row>
    <row r="106" spans="2:50">
      <c r="B106" s="27">
        <f t="shared" si="18"/>
        <v>36.5</v>
      </c>
      <c r="C106" s="28">
        <f t="shared" si="13"/>
        <v>0.60833333333333328</v>
      </c>
      <c r="D106" s="45"/>
      <c r="E106" s="45">
        <f t="shared" si="19"/>
        <v>158.96032057873103</v>
      </c>
      <c r="F106" s="45">
        <f t="shared" si="12"/>
        <v>0</v>
      </c>
      <c r="G106" s="45">
        <f t="shared" si="14"/>
        <v>0</v>
      </c>
      <c r="H106" s="45">
        <f t="shared" si="15"/>
        <v>0</v>
      </c>
      <c r="I106" s="45">
        <f t="shared" si="16"/>
        <v>0</v>
      </c>
      <c r="J106" s="3"/>
      <c r="M106"/>
      <c r="N106"/>
      <c r="O106"/>
      <c r="P106"/>
      <c r="Q106"/>
      <c r="R106" s="58">
        <v>36.5</v>
      </c>
      <c r="S106" s="189">
        <f t="shared" si="17"/>
        <v>85.368949179237134</v>
      </c>
      <c r="T106" s="60">
        <f t="shared" si="20"/>
        <v>107.4948099058974</v>
      </c>
      <c r="U106" s="190">
        <f t="shared" si="21"/>
        <v>136.73680829486776</v>
      </c>
      <c r="V106" s="60">
        <f t="shared" si="22"/>
        <v>158.96032057873103</v>
      </c>
      <c r="AE106"/>
      <c r="AH106"/>
      <c r="AN106"/>
      <c r="AW106"/>
      <c r="AX106"/>
    </row>
    <row r="107" spans="2:50">
      <c r="B107" s="27">
        <f t="shared" si="18"/>
        <v>37</v>
      </c>
      <c r="C107" s="28">
        <f t="shared" si="13"/>
        <v>0.6166666666666667</v>
      </c>
      <c r="D107" s="45"/>
      <c r="E107" s="45">
        <f t="shared" si="19"/>
        <v>157.49214126100406</v>
      </c>
      <c r="F107" s="45">
        <f t="shared" si="12"/>
        <v>0</v>
      </c>
      <c r="G107" s="45">
        <f t="shared" si="14"/>
        <v>0</v>
      </c>
      <c r="H107" s="45">
        <f t="shared" si="15"/>
        <v>0</v>
      </c>
      <c r="I107" s="45">
        <f t="shared" si="16"/>
        <v>0</v>
      </c>
      <c r="J107" s="3"/>
      <c r="M107"/>
      <c r="N107"/>
      <c r="O107"/>
      <c r="P107"/>
      <c r="Q107"/>
      <c r="R107" s="58">
        <v>37</v>
      </c>
      <c r="S107" s="189">
        <f t="shared" si="17"/>
        <v>84.593129302883881</v>
      </c>
      <c r="T107" s="60">
        <f t="shared" si="20"/>
        <v>106.51066762938262</v>
      </c>
      <c r="U107" s="190">
        <f t="shared" si="21"/>
        <v>135.47757485524633</v>
      </c>
      <c r="V107" s="60">
        <f t="shared" si="22"/>
        <v>157.49214126100406</v>
      </c>
      <c r="AE107"/>
      <c r="AH107"/>
      <c r="AN107"/>
      <c r="AW107"/>
      <c r="AX107"/>
    </row>
    <row r="108" spans="2:50">
      <c r="B108" s="27">
        <f t="shared" si="18"/>
        <v>37.5</v>
      </c>
      <c r="C108" s="28">
        <f t="shared" si="13"/>
        <v>0.625</v>
      </c>
      <c r="D108" s="45"/>
      <c r="E108" s="45">
        <f t="shared" si="19"/>
        <v>156.05695868711931</v>
      </c>
      <c r="F108" s="45">
        <f t="shared" si="12"/>
        <v>0</v>
      </c>
      <c r="G108" s="45">
        <f t="shared" si="14"/>
        <v>0</v>
      </c>
      <c r="H108" s="45">
        <f t="shared" si="15"/>
        <v>0</v>
      </c>
      <c r="I108" s="45">
        <f t="shared" si="16"/>
        <v>0</v>
      </c>
      <c r="J108" s="3"/>
      <c r="M108"/>
      <c r="N108"/>
      <c r="O108"/>
      <c r="P108"/>
      <c r="Q108"/>
      <c r="R108" s="58">
        <v>37.5</v>
      </c>
      <c r="S108" s="189">
        <f t="shared" si="17"/>
        <v>83.834632918157212</v>
      </c>
      <c r="T108" s="60">
        <f t="shared" si="20"/>
        <v>105.5485655460356</v>
      </c>
      <c r="U108" s="190">
        <f t="shared" si="21"/>
        <v>134.24660891268488</v>
      </c>
      <c r="V108" s="60">
        <f t="shared" si="22"/>
        <v>156.05695868711931</v>
      </c>
      <c r="AE108"/>
      <c r="AH108"/>
      <c r="AN108"/>
      <c r="AW108"/>
      <c r="AX108"/>
    </row>
    <row r="109" spans="2:50">
      <c r="B109" s="27">
        <f t="shared" si="18"/>
        <v>38</v>
      </c>
      <c r="C109" s="28">
        <f t="shared" si="13"/>
        <v>0.6333333333333333</v>
      </c>
      <c r="D109" s="45"/>
      <c r="E109" s="45">
        <f t="shared" si="19"/>
        <v>154.65360595796574</v>
      </c>
      <c r="F109" s="45">
        <f t="shared" si="12"/>
        <v>0</v>
      </c>
      <c r="G109" s="45">
        <f t="shared" si="14"/>
        <v>0</v>
      </c>
      <c r="H109" s="45">
        <f t="shared" si="15"/>
        <v>0</v>
      </c>
      <c r="I109" s="45">
        <f t="shared" si="16"/>
        <v>0</v>
      </c>
      <c r="J109" s="3"/>
      <c r="M109"/>
      <c r="N109"/>
      <c r="O109"/>
      <c r="P109"/>
      <c r="Q109"/>
      <c r="R109" s="58">
        <v>38</v>
      </c>
      <c r="S109" s="189">
        <f t="shared" si="17"/>
        <v>83.092849863977577</v>
      </c>
      <c r="T109" s="60">
        <f t="shared" si="20"/>
        <v>104.60772593765222</v>
      </c>
      <c r="U109" s="190">
        <f t="shared" si="21"/>
        <v>133.04291154566312</v>
      </c>
      <c r="V109" s="60">
        <f t="shared" si="22"/>
        <v>154.65360595796574</v>
      </c>
      <c r="AE109"/>
      <c r="AH109"/>
      <c r="AN109"/>
      <c r="AW109"/>
      <c r="AX109"/>
    </row>
    <row r="110" spans="2:50">
      <c r="B110" s="27">
        <f t="shared" si="18"/>
        <v>38.5</v>
      </c>
      <c r="C110" s="28">
        <f t="shared" si="13"/>
        <v>0.64166666666666672</v>
      </c>
      <c r="D110" s="45"/>
      <c r="E110" s="45">
        <f t="shared" si="19"/>
        <v>153.28097209008993</v>
      </c>
      <c r="F110" s="45">
        <f t="shared" si="12"/>
        <v>0</v>
      </c>
      <c r="G110" s="45">
        <f t="shared" si="14"/>
        <v>0</v>
      </c>
      <c r="H110" s="45">
        <f t="shared" si="15"/>
        <v>0</v>
      </c>
      <c r="I110" s="45">
        <f t="shared" si="16"/>
        <v>0</v>
      </c>
      <c r="J110" s="3"/>
      <c r="M110"/>
      <c r="N110"/>
      <c r="O110"/>
      <c r="P110"/>
      <c r="Q110"/>
      <c r="R110" s="58">
        <v>38.5</v>
      </c>
      <c r="S110" s="189">
        <f t="shared" si="17"/>
        <v>82.367199131820101</v>
      </c>
      <c r="T110" s="60">
        <f t="shared" si="20"/>
        <v>103.68740829359199</v>
      </c>
      <c r="U110" s="190">
        <f t="shared" si="21"/>
        <v>131.86553167376991</v>
      </c>
      <c r="V110" s="60">
        <f t="shared" si="22"/>
        <v>153.28097209008993</v>
      </c>
      <c r="AE110"/>
      <c r="AH110"/>
      <c r="AN110"/>
      <c r="AW110"/>
      <c r="AX110"/>
    </row>
    <row r="111" spans="2:50">
      <c r="B111" s="27">
        <f t="shared" si="18"/>
        <v>39</v>
      </c>
      <c r="C111" s="28">
        <f t="shared" si="13"/>
        <v>0.65</v>
      </c>
      <c r="D111" s="45"/>
      <c r="E111" s="45">
        <f t="shared" si="19"/>
        <v>151.93799865238108</v>
      </c>
      <c r="F111" s="45">
        <f t="shared" si="12"/>
        <v>0</v>
      </c>
      <c r="G111" s="45">
        <f t="shared" si="14"/>
        <v>0</v>
      </c>
      <c r="H111" s="45">
        <f t="shared" si="15"/>
        <v>0</v>
      </c>
      <c r="I111" s="45">
        <f t="shared" si="16"/>
        <v>0</v>
      </c>
      <c r="J111" s="3"/>
      <c r="M111"/>
      <c r="N111"/>
      <c r="O111"/>
      <c r="P111"/>
      <c r="Q111"/>
      <c r="R111" s="58">
        <v>39</v>
      </c>
      <c r="S111" s="189">
        <f t="shared" si="17"/>
        <v>81.657127116189216</v>
      </c>
      <c r="T111" s="60">
        <f t="shared" si="20"/>
        <v>102.78690707553147</v>
      </c>
      <c r="U111" s="190">
        <f t="shared" si="21"/>
        <v>130.71356318126206</v>
      </c>
      <c r="V111" s="60">
        <f t="shared" si="22"/>
        <v>151.93799865238108</v>
      </c>
      <c r="AE111"/>
      <c r="AH111"/>
      <c r="AN111"/>
      <c r="AW111"/>
      <c r="AX111"/>
    </row>
    <row r="112" spans="2:50">
      <c r="B112" s="27">
        <f t="shared" si="18"/>
        <v>39.5</v>
      </c>
      <c r="C112" s="28">
        <f t="shared" si="13"/>
        <v>0.65833333333333333</v>
      </c>
      <c r="D112" s="45"/>
      <c r="E112" s="45">
        <f t="shared" si="19"/>
        <v>150.62367664515367</v>
      </c>
      <c r="F112" s="45">
        <f t="shared" si="12"/>
        <v>0</v>
      </c>
      <c r="G112" s="45">
        <f t="shared" si="14"/>
        <v>0</v>
      </c>
      <c r="H112" s="45">
        <f t="shared" si="15"/>
        <v>0</v>
      </c>
      <c r="I112" s="45">
        <f t="shared" si="16"/>
        <v>0</v>
      </c>
      <c r="J112" s="3"/>
      <c r="M112"/>
      <c r="N112"/>
      <c r="O112"/>
      <c r="P112"/>
      <c r="Q112"/>
      <c r="R112" s="58">
        <v>39.5</v>
      </c>
      <c r="S112" s="189">
        <f t="shared" si="17"/>
        <v>80.962105990948146</v>
      </c>
      <c r="T112" s="60">
        <f t="shared" si="20"/>
        <v>101.90554964315116</v>
      </c>
      <c r="U112" s="190">
        <f t="shared" si="21"/>
        <v>129.58614224786206</v>
      </c>
      <c r="V112" s="60">
        <f t="shared" si="22"/>
        <v>150.62367664515367</v>
      </c>
      <c r="AE112"/>
      <c r="AH112"/>
      <c r="AN112"/>
      <c r="AW112"/>
      <c r="AX112"/>
    </row>
    <row r="113" spans="2:50">
      <c r="B113" s="27">
        <f t="shared" si="18"/>
        <v>40</v>
      </c>
      <c r="C113" s="28">
        <f t="shared" si="13"/>
        <v>0.66666666666666663</v>
      </c>
      <c r="D113" s="45"/>
      <c r="E113" s="45">
        <f t="shared" si="19"/>
        <v>149.33704360134189</v>
      </c>
      <c r="F113" s="45">
        <f t="shared" si="12"/>
        <v>0</v>
      </c>
      <c r="G113" s="45">
        <f t="shared" si="14"/>
        <v>0</v>
      </c>
      <c r="H113" s="45">
        <f t="shared" si="15"/>
        <v>0</v>
      </c>
      <c r="I113" s="45">
        <f t="shared" si="16"/>
        <v>0</v>
      </c>
      <c r="J113" s="3"/>
      <c r="M113"/>
      <c r="N113"/>
      <c r="O113"/>
      <c r="P113"/>
      <c r="Q113"/>
      <c r="R113" s="58">
        <v>40</v>
      </c>
      <c r="S113" s="189">
        <f t="shared" si="17"/>
        <v>80.281632200987701</v>
      </c>
      <c r="T113" s="60">
        <f t="shared" si="20"/>
        <v>101.04269432729758</v>
      </c>
      <c r="U113" s="190">
        <f t="shared" si="21"/>
        <v>128.48244486945379</v>
      </c>
      <c r="V113" s="60">
        <f t="shared" si="22"/>
        <v>149.33704360134189</v>
      </c>
      <c r="AE113"/>
      <c r="AH113"/>
      <c r="AN113"/>
      <c r="AW113"/>
      <c r="AX113"/>
    </row>
    <row r="114" spans="2:50">
      <c r="B114" s="27">
        <f t="shared" si="18"/>
        <v>40.5</v>
      </c>
      <c r="C114" s="28">
        <f t="shared" si="13"/>
        <v>0.67500000000000004</v>
      </c>
      <c r="D114" s="45"/>
      <c r="E114" s="45">
        <f t="shared" si="19"/>
        <v>148.07718089144481</v>
      </c>
      <c r="F114" s="45">
        <f t="shared" si="12"/>
        <v>0</v>
      </c>
      <c r="G114" s="45">
        <f t="shared" si="14"/>
        <v>0</v>
      </c>
      <c r="H114" s="45">
        <f t="shared" si="15"/>
        <v>0</v>
      </c>
      <c r="I114" s="45">
        <f t="shared" si="16"/>
        <v>0</v>
      </c>
      <c r="J114" s="3"/>
      <c r="M114"/>
      <c r="N114"/>
      <c r="O114"/>
      <c r="P114"/>
      <c r="Q114"/>
      <c r="R114" s="58">
        <v>40.5</v>
      </c>
      <c r="S114" s="189">
        <f t="shared" si="17"/>
        <v>79.615225059714092</v>
      </c>
      <c r="T114" s="60">
        <f t="shared" si="20"/>
        <v>100.19772863844139</v>
      </c>
      <c r="U114" s="190">
        <f t="shared" si="21"/>
        <v>127.4016845529853</v>
      </c>
      <c r="V114" s="60">
        <f t="shared" si="22"/>
        <v>148.07718089144481</v>
      </c>
      <c r="AE114"/>
      <c r="AH114"/>
      <c r="AN114"/>
      <c r="AW114"/>
      <c r="AX114"/>
    </row>
    <row r="115" spans="2:50">
      <c r="B115" s="27">
        <f t="shared" si="18"/>
        <v>41</v>
      </c>
      <c r="C115" s="28">
        <f t="shared" si="13"/>
        <v>0.68333333333333335</v>
      </c>
      <c r="D115" s="45"/>
      <c r="E115" s="45">
        <f t="shared" si="19"/>
        <v>146.84321121558781</v>
      </c>
      <c r="F115" s="45">
        <f t="shared" si="12"/>
        <v>0</v>
      </c>
      <c r="G115" s="45">
        <f t="shared" si="14"/>
        <v>0</v>
      </c>
      <c r="H115" s="45">
        <f t="shared" si="15"/>
        <v>0</v>
      </c>
      <c r="I115" s="45">
        <f t="shared" si="16"/>
        <v>0</v>
      </c>
      <c r="J115" s="3"/>
      <c r="M115"/>
      <c r="N115"/>
      <c r="O115"/>
      <c r="P115"/>
      <c r="Q115"/>
      <c r="R115" s="58">
        <v>41</v>
      </c>
      <c r="S115" s="189">
        <f t="shared" si="17"/>
        <v>78.962425443730524</v>
      </c>
      <c r="T115" s="60">
        <f t="shared" si="20"/>
        <v>99.370067599393749</v>
      </c>
      <c r="U115" s="190">
        <f t="shared" si="21"/>
        <v>126.34311017135781</v>
      </c>
      <c r="V115" s="60">
        <f t="shared" si="22"/>
        <v>146.84321121558781</v>
      </c>
      <c r="AE115"/>
      <c r="AH115"/>
      <c r="AN115"/>
      <c r="AW115"/>
      <c r="AX115"/>
    </row>
    <row r="116" spans="2:50">
      <c r="B116" s="27">
        <f t="shared" si="18"/>
        <v>41.5</v>
      </c>
      <c r="C116" s="28">
        <f t="shared" si="13"/>
        <v>0.69166666666666665</v>
      </c>
      <c r="D116" s="45"/>
      <c r="E116" s="45">
        <f t="shared" si="19"/>
        <v>145.63429626760575</v>
      </c>
      <c r="F116" s="45">
        <f t="shared" si="12"/>
        <v>0</v>
      </c>
      <c r="G116" s="45">
        <f t="shared" si="14"/>
        <v>0</v>
      </c>
      <c r="H116" s="45">
        <f t="shared" si="15"/>
        <v>0</v>
      </c>
      <c r="I116" s="45">
        <f t="shared" si="16"/>
        <v>0</v>
      </c>
      <c r="J116" s="3"/>
      <c r="M116"/>
      <c r="N116"/>
      <c r="O116"/>
      <c r="P116"/>
      <c r="Q116"/>
      <c r="R116" s="58">
        <v>41.5</v>
      </c>
      <c r="S116" s="189">
        <f t="shared" si="17"/>
        <v>78.322794576884732</v>
      </c>
      <c r="T116" s="60">
        <f t="shared" si="20"/>
        <v>98.559152192267561</v>
      </c>
      <c r="U116" s="190">
        <f t="shared" si="21"/>
        <v>125.30600396540062</v>
      </c>
      <c r="V116" s="60">
        <f t="shared" si="22"/>
        <v>145.63429626760575</v>
      </c>
      <c r="AE116"/>
      <c r="AH116"/>
      <c r="AN116"/>
      <c r="AW116"/>
      <c r="AX116"/>
    </row>
    <row r="117" spans="2:50">
      <c r="B117" s="27">
        <f t="shared" si="18"/>
        <v>42</v>
      </c>
      <c r="C117" s="28">
        <f t="shared" si="13"/>
        <v>0.7</v>
      </c>
      <c r="D117" s="45"/>
      <c r="E117" s="45">
        <f t="shared" si="19"/>
        <v>144.44963455743763</v>
      </c>
      <c r="F117" s="45">
        <f t="shared" si="12"/>
        <v>0</v>
      </c>
      <c r="G117" s="45">
        <f t="shared" si="14"/>
        <v>0</v>
      </c>
      <c r="H117" s="45">
        <f t="shared" si="15"/>
        <v>0</v>
      </c>
      <c r="I117" s="45">
        <f t="shared" si="16"/>
        <v>0</v>
      </c>
      <c r="J117" s="3"/>
      <c r="M117"/>
      <c r="N117"/>
      <c r="O117"/>
      <c r="P117"/>
      <c r="Q117"/>
      <c r="R117" s="58">
        <v>42</v>
      </c>
      <c r="S117" s="189">
        <f t="shared" si="17"/>
        <v>77.695912896570746</v>
      </c>
      <c r="T117" s="60">
        <f t="shared" si="20"/>
        <v>97.764447910584366</v>
      </c>
      <c r="U117" s="190">
        <f t="shared" si="21"/>
        <v>124.28967968121106</v>
      </c>
      <c r="V117" s="60">
        <f t="shared" si="22"/>
        <v>144.44963455743763</v>
      </c>
      <c r="AE117"/>
      <c r="AH117"/>
      <c r="AN117"/>
      <c r="AW117"/>
      <c r="AX117"/>
    </row>
    <row r="118" spans="2:50">
      <c r="B118" s="27">
        <f t="shared" si="18"/>
        <v>42.5</v>
      </c>
      <c r="C118" s="28">
        <f t="shared" si="13"/>
        <v>0.70833333333333337</v>
      </c>
      <c r="D118" s="45"/>
      <c r="E118" s="45">
        <f t="shared" si="19"/>
        <v>143.28845937936541</v>
      </c>
      <c r="F118" s="45">
        <f t="shared" si="12"/>
        <v>0</v>
      </c>
      <c r="G118" s="45">
        <f t="shared" si="14"/>
        <v>0</v>
      </c>
      <c r="H118" s="45">
        <f t="shared" si="15"/>
        <v>0</v>
      </c>
      <c r="I118" s="45">
        <f t="shared" si="16"/>
        <v>0</v>
      </c>
      <c r="J118" s="3"/>
      <c r="M118"/>
      <c r="N118"/>
      <c r="O118"/>
      <c r="P118"/>
      <c r="Q118"/>
      <c r="R118" s="58">
        <v>42.5</v>
      </c>
      <c r="S118" s="189">
        <f t="shared" si="17"/>
        <v>77.081378995817332</v>
      </c>
      <c r="T118" s="60">
        <f t="shared" si="20"/>
        <v>96.985443408254511</v>
      </c>
      <c r="U118" s="190">
        <f t="shared" si="21"/>
        <v>123.29348083220337</v>
      </c>
      <c r="V118" s="60">
        <f t="shared" si="22"/>
        <v>143.28845937936541</v>
      </c>
      <c r="AE118"/>
      <c r="AH118"/>
      <c r="AN118"/>
      <c r="AW118"/>
      <c r="AX118"/>
    </row>
    <row r="119" spans="2:50">
      <c r="B119" s="27">
        <f t="shared" si="18"/>
        <v>43</v>
      </c>
      <c r="C119" s="28">
        <f t="shared" si="13"/>
        <v>0.71666666666666667</v>
      </c>
      <c r="D119" s="45"/>
      <c r="E119" s="45">
        <f t="shared" si="19"/>
        <v>142.15003691474155</v>
      </c>
      <c r="F119" s="45">
        <f t="shared" si="12"/>
        <v>0</v>
      </c>
      <c r="G119" s="45">
        <f t="shared" si="14"/>
        <v>0</v>
      </c>
      <c r="H119" s="45">
        <f t="shared" si="15"/>
        <v>0</v>
      </c>
      <c r="I119" s="45">
        <f t="shared" si="16"/>
        <v>0</v>
      </c>
      <c r="J119" s="3"/>
      <c r="M119"/>
      <c r="N119"/>
      <c r="O119"/>
      <c r="P119"/>
      <c r="Q119"/>
      <c r="R119" s="58">
        <v>43</v>
      </c>
      <c r="S119" s="189">
        <f t="shared" si="17"/>
        <v>76.478808635272244</v>
      </c>
      <c r="T119" s="60">
        <f t="shared" si="20"/>
        <v>96.221649237894525</v>
      </c>
      <c r="U119" s="190">
        <f t="shared" si="21"/>
        <v>122.31677907615841</v>
      </c>
      <c r="V119" s="60">
        <f t="shared" si="22"/>
        <v>142.15003691474155</v>
      </c>
      <c r="AE119"/>
      <c r="AH119"/>
      <c r="AN119"/>
      <c r="AW119"/>
      <c r="AX119"/>
    </row>
    <row r="120" spans="2:50">
      <c r="B120" s="27">
        <f t="shared" si="18"/>
        <v>43.5</v>
      </c>
      <c r="C120" s="28">
        <f t="shared" si="13"/>
        <v>0.72499999999999998</v>
      </c>
      <c r="D120" s="45"/>
      <c r="E120" s="45">
        <f t="shared" si="19"/>
        <v>141.03366445885899</v>
      </c>
      <c r="F120" s="45">
        <f t="shared" si="12"/>
        <v>0</v>
      </c>
      <c r="G120" s="45">
        <f t="shared" si="14"/>
        <v>0</v>
      </c>
      <c r="H120" s="45">
        <f t="shared" si="15"/>
        <v>0</v>
      </c>
      <c r="I120" s="45">
        <f t="shared" si="16"/>
        <v>0</v>
      </c>
      <c r="J120" s="3"/>
      <c r="M120"/>
      <c r="N120"/>
      <c r="O120"/>
      <c r="P120"/>
      <c r="Q120"/>
      <c r="R120" s="58">
        <v>43.5</v>
      </c>
      <c r="S120" s="189">
        <f t="shared" si="17"/>
        <v>75.887833819713208</v>
      </c>
      <c r="T120" s="60">
        <f t="shared" si="20"/>
        <v>95.472596671614284</v>
      </c>
      <c r="U120" s="190">
        <f t="shared" si="21"/>
        <v>121.35897269843053</v>
      </c>
      <c r="V120" s="60">
        <f t="shared" si="22"/>
        <v>141.03366445885899</v>
      </c>
      <c r="AE120"/>
      <c r="AH120"/>
      <c r="AN120"/>
      <c r="AW120"/>
      <c r="AX120"/>
    </row>
    <row r="121" spans="2:50">
      <c r="B121" s="27">
        <f t="shared" si="18"/>
        <v>44</v>
      </c>
      <c r="C121" s="28">
        <f t="shared" si="13"/>
        <v>0.73333333333333328</v>
      </c>
      <c r="D121" s="45"/>
      <c r="E121" s="45">
        <f t="shared" si="19"/>
        <v>139.93866876251789</v>
      </c>
      <c r="F121" s="45">
        <f t="shared" si="12"/>
        <v>0</v>
      </c>
      <c r="G121" s="45">
        <f t="shared" si="14"/>
        <v>0</v>
      </c>
      <c r="H121" s="45">
        <f t="shared" si="15"/>
        <v>0</v>
      </c>
      <c r="I121" s="45">
        <f t="shared" si="16"/>
        <v>0</v>
      </c>
      <c r="J121" s="3"/>
      <c r="M121"/>
      <c r="N121"/>
      <c r="O121"/>
      <c r="P121"/>
      <c r="Q121"/>
      <c r="R121" s="58">
        <v>44</v>
      </c>
      <c r="S121" s="189">
        <f t="shared" si="17"/>
        <v>75.308101934184094</v>
      </c>
      <c r="T121" s="60">
        <f t="shared" si="20"/>
        <v>94.737836598005373</v>
      </c>
      <c r="U121" s="190">
        <f t="shared" si="21"/>
        <v>120.41948519323651</v>
      </c>
      <c r="V121" s="60">
        <f t="shared" si="22"/>
        <v>139.93866876251789</v>
      </c>
      <c r="AE121"/>
      <c r="AH121"/>
      <c r="AN121"/>
      <c r="AW121"/>
      <c r="AX121"/>
    </row>
    <row r="122" spans="2:50">
      <c r="B122" s="27">
        <f t="shared" si="18"/>
        <v>44.5</v>
      </c>
      <c r="C122" s="28">
        <f t="shared" si="13"/>
        <v>0.7416666666666667</v>
      </c>
      <c r="D122" s="45"/>
      <c r="E122" s="45">
        <f t="shared" si="19"/>
        <v>138.86440447966413</v>
      </c>
      <c r="F122" s="45">
        <f t="shared" si="12"/>
        <v>0</v>
      </c>
      <c r="G122" s="45">
        <f t="shared" si="14"/>
        <v>0</v>
      </c>
      <c r="H122" s="45">
        <f t="shared" si="15"/>
        <v>0</v>
      </c>
      <c r="I122" s="45">
        <f t="shared" si="16"/>
        <v>0</v>
      </c>
      <c r="J122" s="3"/>
      <c r="M122"/>
      <c r="N122"/>
      <c r="O122"/>
      <c r="P122"/>
      <c r="Q122"/>
      <c r="R122" s="58">
        <v>44.5</v>
      </c>
      <c r="S122" s="189">
        <f t="shared" si="17"/>
        <v>74.739274935278999</v>
      </c>
      <c r="T122" s="60">
        <f t="shared" si="20"/>
        <v>94.01693848960447</v>
      </c>
      <c r="U122" s="190">
        <f t="shared" si="21"/>
        <v>119.49776393565257</v>
      </c>
      <c r="V122" s="60">
        <f t="shared" si="22"/>
        <v>138.86440447966413</v>
      </c>
      <c r="AE122"/>
      <c r="AH122"/>
      <c r="AN122"/>
      <c r="AW122"/>
      <c r="AX122"/>
    </row>
    <row r="123" spans="2:50">
      <c r="B123" s="27">
        <f t="shared" si="18"/>
        <v>45</v>
      </c>
      <c r="C123" s="28">
        <f t="shared" si="13"/>
        <v>0.75</v>
      </c>
      <c r="D123" s="45"/>
      <c r="E123" s="45">
        <f t="shared" si="19"/>
        <v>137.81025271320863</v>
      </c>
      <c r="F123" s="45">
        <f t="shared" si="12"/>
        <v>0</v>
      </c>
      <c r="G123" s="45">
        <f t="shared" si="14"/>
        <v>0</v>
      </c>
      <c r="H123" s="45">
        <f t="shared" si="15"/>
        <v>0</v>
      </c>
      <c r="I123" s="45">
        <f t="shared" si="16"/>
        <v>0</v>
      </c>
      <c r="J123" s="3"/>
      <c r="M123"/>
      <c r="N123"/>
      <c r="O123"/>
      <c r="P123"/>
      <c r="Q123"/>
      <c r="R123" s="58">
        <v>45</v>
      </c>
      <c r="S123" s="189">
        <f t="shared" si="17"/>
        <v>74.181028593479184</v>
      </c>
      <c r="T123" s="60">
        <f t="shared" si="20"/>
        <v>93.309489435594188</v>
      </c>
      <c r="U123" s="190">
        <f t="shared" si="21"/>
        <v>118.59327893757415</v>
      </c>
      <c r="V123" s="60">
        <f t="shared" si="22"/>
        <v>137.81025271320863</v>
      </c>
      <c r="AE123"/>
      <c r="AH123"/>
      <c r="AN123"/>
      <c r="AW123"/>
      <c r="AX123"/>
    </row>
    <row r="124" spans="2:50">
      <c r="B124" s="27">
        <f t="shared" si="18"/>
        <v>45.5</v>
      </c>
      <c r="C124" s="28">
        <f t="shared" si="13"/>
        <v>0.7583333333333333</v>
      </c>
      <c r="D124" s="45"/>
      <c r="E124" s="45">
        <f t="shared" si="19"/>
        <v>136.77561965180615</v>
      </c>
      <c r="F124" s="45">
        <f t="shared" si="12"/>
        <v>0</v>
      </c>
      <c r="G124" s="45">
        <f t="shared" si="14"/>
        <v>0</v>
      </c>
      <c r="H124" s="45">
        <f t="shared" si="15"/>
        <v>0</v>
      </c>
      <c r="I124" s="45">
        <f t="shared" si="16"/>
        <v>0</v>
      </c>
      <c r="J124" s="3"/>
      <c r="M124"/>
      <c r="N124"/>
      <c r="O124"/>
      <c r="P124"/>
      <c r="Q124"/>
      <c r="R124" s="58">
        <v>45.5</v>
      </c>
      <c r="S124" s="189">
        <f t="shared" si="17"/>
        <v>73.633051782792748</v>
      </c>
      <c r="T124" s="60">
        <f t="shared" si="20"/>
        <v>92.615093234946784</v>
      </c>
      <c r="U124" s="190">
        <f t="shared" si="21"/>
        <v>117.70552168146357</v>
      </c>
      <c r="V124" s="60">
        <f t="shared" si="22"/>
        <v>136.77561965180615</v>
      </c>
      <c r="AE124"/>
      <c r="AH124"/>
      <c r="AN124"/>
      <c r="AW124"/>
      <c r="AX124"/>
    </row>
    <row r="125" spans="2:50">
      <c r="B125" s="27">
        <f t="shared" si="18"/>
        <v>46</v>
      </c>
      <c r="C125" s="28">
        <f t="shared" si="13"/>
        <v>0.76666666666666672</v>
      </c>
      <c r="D125" s="45"/>
      <c r="E125" s="45">
        <f t="shared" si="19"/>
        <v>135.75993529097542</v>
      </c>
      <c r="F125" s="45">
        <f t="shared" si="12"/>
        <v>0</v>
      </c>
      <c r="G125" s="45">
        <f t="shared" si="14"/>
        <v>0</v>
      </c>
      <c r="H125" s="45">
        <f t="shared" si="15"/>
        <v>0</v>
      </c>
      <c r="I125" s="45">
        <f t="shared" si="16"/>
        <v>0</v>
      </c>
      <c r="J125" s="3"/>
      <c r="M125"/>
      <c r="N125"/>
      <c r="O125"/>
      <c r="P125"/>
      <c r="Q125"/>
      <c r="R125" s="58">
        <v>46</v>
      </c>
      <c r="S125" s="189">
        <f t="shared" si="17"/>
        <v>73.095045814261624</v>
      </c>
      <c r="T125" s="60">
        <f t="shared" si="20"/>
        <v>91.933369545616856</v>
      </c>
      <c r="U125" s="190">
        <f t="shared" si="21"/>
        <v>116.83400402622968</v>
      </c>
      <c r="V125" s="60">
        <f t="shared" si="22"/>
        <v>135.75993529097542</v>
      </c>
      <c r="AE125"/>
      <c r="AH125"/>
      <c r="AN125"/>
      <c r="AW125"/>
      <c r="AX125"/>
    </row>
    <row r="126" spans="2:50">
      <c r="B126" s="27">
        <f t="shared" si="18"/>
        <v>46.5</v>
      </c>
      <c r="C126" s="28">
        <f t="shared" si="13"/>
        <v>0.77500000000000002</v>
      </c>
      <c r="D126" s="45"/>
      <c r="E126" s="45">
        <f t="shared" si="19"/>
        <v>134.76265223249038</v>
      </c>
      <c r="F126" s="45">
        <f t="shared" si="12"/>
        <v>0</v>
      </c>
      <c r="G126" s="45">
        <f t="shared" si="14"/>
        <v>0</v>
      </c>
      <c r="H126" s="45">
        <f t="shared" si="15"/>
        <v>0</v>
      </c>
      <c r="I126" s="45">
        <f t="shared" si="16"/>
        <v>0</v>
      </c>
      <c r="J126" s="3"/>
      <c r="M126"/>
      <c r="N126"/>
      <c r="O126"/>
      <c r="P126"/>
      <c r="Q126"/>
      <c r="R126" s="58">
        <v>46.5</v>
      </c>
      <c r="S126" s="189">
        <f t="shared" si="17"/>
        <v>72.56672381018295</v>
      </c>
      <c r="T126" s="60">
        <f t="shared" si="20"/>
        <v>91.263953085752718</v>
      </c>
      <c r="U126" s="190">
        <f t="shared" si="21"/>
        <v>115.97825718004584</v>
      </c>
      <c r="V126" s="60">
        <f t="shared" si="22"/>
        <v>134.76265223249038</v>
      </c>
      <c r="AE126"/>
      <c r="AH126"/>
      <c r="AN126"/>
      <c r="AW126"/>
      <c r="AX126"/>
    </row>
    <row r="127" spans="2:50">
      <c r="B127" s="27">
        <f t="shared" si="18"/>
        <v>47</v>
      </c>
      <c r="C127" s="28">
        <f t="shared" si="13"/>
        <v>0.78333333333333333</v>
      </c>
      <c r="D127" s="45"/>
      <c r="E127" s="45">
        <f t="shared" si="19"/>
        <v>133.78324455646836</v>
      </c>
      <c r="F127" s="45">
        <f t="shared" si="12"/>
        <v>0</v>
      </c>
      <c r="G127" s="45">
        <f t="shared" si="14"/>
        <v>0</v>
      </c>
      <c r="H127" s="45">
        <f t="shared" si="15"/>
        <v>0</v>
      </c>
      <c r="I127" s="45">
        <f t="shared" si="16"/>
        <v>0</v>
      </c>
      <c r="J127" s="3"/>
      <c r="M127"/>
      <c r="N127"/>
      <c r="O127"/>
      <c r="P127"/>
      <c r="Q127"/>
      <c r="R127" s="58">
        <v>47</v>
      </c>
      <c r="S127" s="189">
        <f t="shared" si="17"/>
        <v>72.047810116150828</v>
      </c>
      <c r="T127" s="60">
        <f t="shared" si="20"/>
        <v>90.606492883225044</v>
      </c>
      <c r="U127" s="190">
        <f t="shared" si="21"/>
        <v>115.13783073534466</v>
      </c>
      <c r="V127" s="60">
        <f t="shared" si="22"/>
        <v>133.78324455646836</v>
      </c>
      <c r="AE127"/>
      <c r="AH127"/>
      <c r="AN127"/>
      <c r="AW127"/>
      <c r="AX127"/>
    </row>
    <row r="128" spans="2:50">
      <c r="B128" s="27">
        <f t="shared" si="18"/>
        <v>47.5</v>
      </c>
      <c r="C128" s="28">
        <f t="shared" si="13"/>
        <v>0.79166666666666663</v>
      </c>
      <c r="D128" s="45"/>
      <c r="E128" s="45">
        <f t="shared" si="19"/>
        <v>132.82120676103438</v>
      </c>
      <c r="F128" s="45">
        <f t="shared" si="12"/>
        <v>0</v>
      </c>
      <c r="G128" s="45">
        <f t="shared" si="14"/>
        <v>0</v>
      </c>
      <c r="H128" s="45">
        <f t="shared" si="15"/>
        <v>0</v>
      </c>
      <c r="I128" s="45">
        <f t="shared" si="16"/>
        <v>0</v>
      </c>
      <c r="J128" s="3"/>
      <c r="M128"/>
      <c r="N128"/>
      <c r="O128"/>
      <c r="P128"/>
      <c r="Q128"/>
      <c r="R128" s="58">
        <v>47.5</v>
      </c>
      <c r="S128" s="189">
        <f t="shared" si="17"/>
        <v>71.538039748257361</v>
      </c>
      <c r="T128" s="60">
        <f t="shared" si="20"/>
        <v>89.960651570071732</v>
      </c>
      <c r="U128" s="190">
        <f t="shared" si="21"/>
        <v>114.31229176160741</v>
      </c>
      <c r="V128" s="60">
        <f t="shared" si="22"/>
        <v>132.82120676103438</v>
      </c>
      <c r="AE128"/>
      <c r="AH128"/>
      <c r="AN128"/>
      <c r="AW128"/>
      <c r="AX128"/>
    </row>
    <row r="129" spans="2:50">
      <c r="B129" s="27">
        <f t="shared" si="18"/>
        <v>48</v>
      </c>
      <c r="C129" s="28">
        <f t="shared" si="13"/>
        <v>0.8</v>
      </c>
      <c r="D129" s="45"/>
      <c r="E129" s="45">
        <f t="shared" si="19"/>
        <v>131.87605276484879</v>
      </c>
      <c r="F129" s="45">
        <f t="shared" ref="F129:F160" si="23">E129*$B$11</f>
        <v>0</v>
      </c>
      <c r="G129" s="45">
        <f t="shared" si="14"/>
        <v>0</v>
      </c>
      <c r="H129" s="45">
        <f t="shared" si="15"/>
        <v>0</v>
      </c>
      <c r="I129" s="45">
        <f t="shared" si="16"/>
        <v>0</v>
      </c>
      <c r="J129" s="3"/>
      <c r="M129"/>
      <c r="N129"/>
      <c r="O129"/>
      <c r="P129"/>
      <c r="Q129"/>
      <c r="R129" s="58">
        <v>48</v>
      </c>
      <c r="S129" s="189">
        <f t="shared" si="17"/>
        <v>71.037157873006109</v>
      </c>
      <c r="T129" s="60">
        <f t="shared" si="20"/>
        <v>89.326104718730321</v>
      </c>
      <c r="U129" s="190">
        <f t="shared" si="21"/>
        <v>113.50122395192111</v>
      </c>
      <c r="V129" s="60">
        <f t="shared" si="22"/>
        <v>131.87605276484879</v>
      </c>
      <c r="AE129"/>
      <c r="AH129"/>
      <c r="AN129"/>
      <c r="AW129"/>
      <c r="AX129"/>
    </row>
    <row r="130" spans="2:50">
      <c r="B130" s="27">
        <f t="shared" si="18"/>
        <v>48.5</v>
      </c>
      <c r="C130" s="28">
        <f t="shared" si="13"/>
        <v>0.80833333333333335</v>
      </c>
      <c r="D130" s="45"/>
      <c r="E130" s="45">
        <f t="shared" si="19"/>
        <v>130.94731496816186</v>
      </c>
      <c r="F130" s="45">
        <f t="shared" si="23"/>
        <v>0</v>
      </c>
      <c r="G130" s="45">
        <f t="shared" si="14"/>
        <v>0</v>
      </c>
      <c r="H130" s="45">
        <f t="shared" si="15"/>
        <v>0</v>
      </c>
      <c r="I130" s="45">
        <f t="shared" si="16"/>
        <v>0</v>
      </c>
      <c r="J130" s="3"/>
      <c r="M130"/>
      <c r="N130"/>
      <c r="O130"/>
      <c r="P130"/>
      <c r="Q130"/>
      <c r="R130" s="58">
        <v>48.5</v>
      </c>
      <c r="S130" s="189">
        <f t="shared" si="17"/>
        <v>70.544919317684062</v>
      </c>
      <c r="T130" s="60">
        <f t="shared" si="20"/>
        <v>88.70254021717659</v>
      </c>
      <c r="U130" s="190">
        <f t="shared" si="21"/>
        <v>112.70422681959425</v>
      </c>
      <c r="V130" s="60">
        <f t="shared" si="22"/>
        <v>130.94731496816186</v>
      </c>
      <c r="AE130"/>
      <c r="AH130"/>
      <c r="AN130"/>
      <c r="AW130"/>
      <c r="AX130"/>
    </row>
    <row r="131" spans="2:50">
      <c r="B131" s="27">
        <f t="shared" si="18"/>
        <v>49</v>
      </c>
      <c r="C131" s="28">
        <f t="shared" si="13"/>
        <v>0.81666666666666665</v>
      </c>
      <c r="D131" s="45"/>
      <c r="E131" s="45">
        <f t="shared" si="19"/>
        <v>130.03454336839698</v>
      </c>
      <c r="F131" s="45">
        <f t="shared" si="23"/>
        <v>0</v>
      </c>
      <c r="G131" s="45">
        <f t="shared" si="14"/>
        <v>0</v>
      </c>
      <c r="H131" s="45">
        <f t="shared" si="15"/>
        <v>0</v>
      </c>
      <c r="I131" s="45">
        <f t="shared" si="16"/>
        <v>0</v>
      </c>
      <c r="J131" s="3"/>
      <c r="M131"/>
      <c r="N131"/>
      <c r="O131"/>
      <c r="P131"/>
      <c r="Q131"/>
      <c r="R131" s="58">
        <v>49</v>
      </c>
      <c r="S131" s="189">
        <f t="shared" si="17"/>
        <v>70.06108810911519</v>
      </c>
      <c r="T131" s="60">
        <f t="shared" si="20"/>
        <v>88.089657680314573</v>
      </c>
      <c r="U131" s="190">
        <f t="shared" si="21"/>
        <v>111.92091494141232</v>
      </c>
      <c r="V131" s="60">
        <f t="shared" si="22"/>
        <v>130.03454336839698</v>
      </c>
      <c r="AE131"/>
      <c r="AH131"/>
      <c r="AN131"/>
      <c r="AW131"/>
      <c r="AX131"/>
    </row>
    <row r="132" spans="2:50">
      <c r="B132" s="27">
        <f t="shared" si="18"/>
        <v>49.5</v>
      </c>
      <c r="C132" s="28">
        <f t="shared" si="13"/>
        <v>0.82499999999999996</v>
      </c>
      <c r="D132" s="45"/>
      <c r="E132" s="45">
        <f t="shared" si="19"/>
        <v>129.13730472657682</v>
      </c>
      <c r="F132" s="45">
        <f t="shared" si="23"/>
        <v>0</v>
      </c>
      <c r="G132" s="45">
        <f t="shared" si="14"/>
        <v>0</v>
      </c>
      <c r="H132" s="45">
        <f t="shared" si="15"/>
        <v>0</v>
      </c>
      <c r="I132" s="45">
        <f t="shared" si="16"/>
        <v>0</v>
      </c>
      <c r="J132" s="3"/>
      <c r="M132"/>
      <c r="N132"/>
      <c r="O132"/>
      <c r="P132"/>
      <c r="Q132"/>
      <c r="R132" s="58">
        <v>49.5</v>
      </c>
      <c r="S132" s="189">
        <f t="shared" si="17"/>
        <v>69.585437038880031</v>
      </c>
      <c r="T132" s="60">
        <f t="shared" si="20"/>
        <v>87.487167895170018</v>
      </c>
      <c r="U132" s="190">
        <f t="shared" si="21"/>
        <v>111.15091724438234</v>
      </c>
      <c r="V132" s="60">
        <f t="shared" si="22"/>
        <v>129.13730472657682</v>
      </c>
      <c r="AE132"/>
      <c r="AH132"/>
      <c r="AN132"/>
      <c r="AW132"/>
      <c r="AX132"/>
    </row>
    <row r="133" spans="2:50">
      <c r="B133" s="27">
        <f t="shared" si="18"/>
        <v>50</v>
      </c>
      <c r="C133" s="28">
        <f t="shared" si="13"/>
        <v>0.83333333333333337</v>
      </c>
      <c r="D133" s="45"/>
      <c r="E133" s="45">
        <f t="shared" si="19"/>
        <v>128.25518178119015</v>
      </c>
      <c r="F133" s="45">
        <f t="shared" si="23"/>
        <v>0</v>
      </c>
      <c r="G133" s="45">
        <f t="shared" si="14"/>
        <v>0</v>
      </c>
      <c r="H133" s="45">
        <f t="shared" si="15"/>
        <v>0</v>
      </c>
      <c r="I133" s="45">
        <f t="shared" si="16"/>
        <v>0</v>
      </c>
      <c r="J133" s="3"/>
      <c r="M133"/>
      <c r="N133"/>
      <c r="O133"/>
      <c r="P133"/>
      <c r="Q133"/>
      <c r="R133" s="58">
        <v>50</v>
      </c>
      <c r="S133" s="189">
        <f t="shared" si="17"/>
        <v>69.117747253232963</v>
      </c>
      <c r="T133" s="60">
        <f t="shared" si="20"/>
        <v>86.894792297626111</v>
      </c>
      <c r="U133" s="190">
        <f t="shared" si="21"/>
        <v>110.39387633305596</v>
      </c>
      <c r="V133" s="60">
        <f t="shared" si="22"/>
        <v>128.25518178119015</v>
      </c>
      <c r="AE133"/>
      <c r="AH133"/>
      <c r="AN133"/>
      <c r="AW133"/>
      <c r="AX133"/>
    </row>
    <row r="134" spans="2:50">
      <c r="B134" s="27">
        <f t="shared" si="18"/>
        <v>50.5</v>
      </c>
      <c r="C134" s="28">
        <f t="shared" si="13"/>
        <v>0.84166666666666667</v>
      </c>
      <c r="D134" s="45"/>
      <c r="E134" s="45">
        <f t="shared" si="19"/>
        <v>127.38777250635329</v>
      </c>
      <c r="F134" s="45">
        <f t="shared" si="23"/>
        <v>0</v>
      </c>
      <c r="G134" s="45">
        <f t="shared" si="14"/>
        <v>0</v>
      </c>
      <c r="H134" s="45">
        <f t="shared" si="15"/>
        <v>0</v>
      </c>
      <c r="I134" s="45">
        <f t="shared" si="16"/>
        <v>0</v>
      </c>
      <c r="J134" s="3"/>
      <c r="M134"/>
      <c r="N134"/>
      <c r="O134"/>
      <c r="P134"/>
      <c r="Q134"/>
      <c r="R134" s="58">
        <v>50.5</v>
      </c>
      <c r="S134" s="189">
        <f t="shared" si="17"/>
        <v>68.65780786608255</v>
      </c>
      <c r="T134" s="60">
        <f t="shared" si="20"/>
        <v>86.312262478612922</v>
      </c>
      <c r="U134" s="190">
        <f t="shared" si="21"/>
        <v>109.64944785474223</v>
      </c>
      <c r="V134" s="60">
        <f t="shared" si="22"/>
        <v>127.38777250635329</v>
      </c>
      <c r="AE134"/>
      <c r="AH134"/>
      <c r="AN134"/>
      <c r="AW134"/>
      <c r="AX134"/>
    </row>
    <row r="135" spans="2:50">
      <c r="B135" s="27">
        <f t="shared" si="18"/>
        <v>51</v>
      </c>
      <c r="C135" s="28">
        <f t="shared" si="13"/>
        <v>0.85</v>
      </c>
      <c r="D135" s="45"/>
      <c r="E135" s="45">
        <f t="shared" si="19"/>
        <v>126.53468941136384</v>
      </c>
      <c r="F135" s="45">
        <f t="shared" si="23"/>
        <v>0</v>
      </c>
      <c r="G135" s="45">
        <f t="shared" si="14"/>
        <v>0</v>
      </c>
      <c r="H135" s="45">
        <f t="shared" si="15"/>
        <v>0</v>
      </c>
      <c r="I135" s="45">
        <f t="shared" si="16"/>
        <v>0</v>
      </c>
      <c r="J135" s="3"/>
      <c r="M135"/>
      <c r="N135"/>
      <c r="O135"/>
      <c r="P135"/>
      <c r="Q135"/>
      <c r="R135" s="58">
        <v>51</v>
      </c>
      <c r="S135" s="189">
        <f t="shared" si="17"/>
        <v>68.205415593525089</v>
      </c>
      <c r="T135" s="60">
        <f t="shared" si="20"/>
        <v>85.739319717821147</v>
      </c>
      <c r="U135" s="190">
        <f t="shared" si="21"/>
        <v>108.91729990012686</v>
      </c>
      <c r="V135" s="60">
        <f t="shared" si="22"/>
        <v>126.53468941136384</v>
      </c>
      <c r="AE135"/>
      <c r="AH135"/>
      <c r="AN135"/>
      <c r="AW135"/>
      <c r="AX135"/>
    </row>
    <row r="136" spans="2:50">
      <c r="B136" s="27">
        <f t="shared" si="18"/>
        <v>51.5</v>
      </c>
      <c r="C136" s="28">
        <f t="shared" si="13"/>
        <v>0.85833333333333328</v>
      </c>
      <c r="D136" s="45"/>
      <c r="E136" s="45">
        <f t="shared" si="19"/>
        <v>125.69555887895291</v>
      </c>
      <c r="F136" s="45">
        <f t="shared" si="23"/>
        <v>0</v>
      </c>
      <c r="G136" s="45">
        <f t="shared" si="14"/>
        <v>0</v>
      </c>
      <c r="H136" s="45">
        <f t="shared" si="15"/>
        <v>0</v>
      </c>
      <c r="I136" s="45">
        <f t="shared" si="16"/>
        <v>0</v>
      </c>
      <c r="J136" s="3"/>
      <c r="M136"/>
      <c r="N136"/>
      <c r="O136"/>
      <c r="P136"/>
      <c r="Q136"/>
      <c r="R136" s="58">
        <v>51.5</v>
      </c>
      <c r="S136" s="189">
        <f t="shared" si="17"/>
        <v>67.760374408532257</v>
      </c>
      <c r="T136" s="60">
        <f t="shared" si="20"/>
        <v>85.175714543151201</v>
      </c>
      <c r="U136" s="190">
        <f t="shared" si="21"/>
        <v>108.19711243699511</v>
      </c>
      <c r="V136" s="60">
        <f t="shared" si="22"/>
        <v>125.69555887895291</v>
      </c>
      <c r="AE136"/>
      <c r="AH136"/>
      <c r="AN136"/>
      <c r="AW136"/>
      <c r="AX136"/>
    </row>
    <row r="137" spans="2:50">
      <c r="B137" s="27">
        <f t="shared" si="18"/>
        <v>52</v>
      </c>
      <c r="C137" s="28">
        <f t="shared" si="13"/>
        <v>0.8666666666666667</v>
      </c>
      <c r="D137" s="45"/>
      <c r="E137" s="45">
        <f t="shared" si="19"/>
        <v>124.87002053974901</v>
      </c>
      <c r="F137" s="45">
        <f t="shared" si="23"/>
        <v>0</v>
      </c>
      <c r="G137" s="45">
        <f t="shared" si="14"/>
        <v>0</v>
      </c>
      <c r="H137" s="45">
        <f t="shared" si="15"/>
        <v>0</v>
      </c>
      <c r="I137" s="45">
        <f t="shared" si="16"/>
        <v>0</v>
      </c>
      <c r="J137" s="3"/>
      <c r="M137"/>
      <c r="N137"/>
      <c r="O137"/>
      <c r="P137"/>
      <c r="Q137"/>
      <c r="R137" s="58">
        <v>52</v>
      </c>
      <c r="S137" s="189">
        <f t="shared" si="17"/>
        <v>67.322495214498545</v>
      </c>
      <c r="T137" s="60">
        <f t="shared" si="20"/>
        <v>84.621206314245114</v>
      </c>
      <c r="U137" s="190">
        <f t="shared" si="21"/>
        <v>107.48857677493152</v>
      </c>
      <c r="V137" s="60">
        <f t="shared" si="22"/>
        <v>124.87002053974901</v>
      </c>
      <c r="AE137"/>
      <c r="AH137"/>
      <c r="AN137"/>
      <c r="AW137"/>
      <c r="AX137"/>
    </row>
    <row r="138" spans="2:50">
      <c r="B138" s="27">
        <f t="shared" si="18"/>
        <v>52.5</v>
      </c>
      <c r="C138" s="28">
        <f t="shared" si="13"/>
        <v>0.875</v>
      </c>
      <c r="D138" s="45"/>
      <c r="E138" s="45">
        <f t="shared" si="19"/>
        <v>124.05772668064374</v>
      </c>
      <c r="F138" s="45">
        <f t="shared" si="23"/>
        <v>0</v>
      </c>
      <c r="G138" s="45">
        <f t="shared" si="14"/>
        <v>0</v>
      </c>
      <c r="H138" s="45">
        <f t="shared" si="15"/>
        <v>0</v>
      </c>
      <c r="I138" s="45">
        <f t="shared" si="16"/>
        <v>0</v>
      </c>
      <c r="J138" s="3"/>
      <c r="M138"/>
      <c r="N138"/>
      <c r="O138"/>
      <c r="P138"/>
      <c r="Q138"/>
      <c r="R138" s="58">
        <v>52.5</v>
      </c>
      <c r="S138" s="189">
        <f t="shared" si="17"/>
        <v>66.89159553644842</v>
      </c>
      <c r="T138" s="60">
        <f t="shared" si="20"/>
        <v>84.075562828566149</v>
      </c>
      <c r="U138" s="190">
        <f t="shared" si="21"/>
        <v>106.79139505902124</v>
      </c>
      <c r="V138" s="60">
        <f t="shared" si="22"/>
        <v>124.05772668064374</v>
      </c>
      <c r="AE138"/>
      <c r="AH138"/>
      <c r="AN138"/>
      <c r="AW138"/>
      <c r="AX138"/>
    </row>
    <row r="139" spans="2:50">
      <c r="B139" s="27">
        <f t="shared" si="18"/>
        <v>53</v>
      </c>
      <c r="C139" s="28">
        <f t="shared" si="13"/>
        <v>0.8833333333333333</v>
      </c>
      <c r="D139" s="45"/>
      <c r="E139" s="45">
        <f t="shared" si="19"/>
        <v>123.25834168491934</v>
      </c>
      <c r="F139" s="45">
        <f t="shared" si="23"/>
        <v>0</v>
      </c>
      <c r="G139" s="45">
        <f t="shared" si="14"/>
        <v>0</v>
      </c>
      <c r="H139" s="45">
        <f t="shared" si="15"/>
        <v>0</v>
      </c>
      <c r="I139" s="45">
        <f t="shared" si="16"/>
        <v>0</v>
      </c>
      <c r="J139" s="3"/>
      <c r="M139"/>
      <c r="N139"/>
      <c r="O139"/>
      <c r="P139"/>
      <c r="Q139"/>
      <c r="R139" s="58">
        <v>53</v>
      </c>
      <c r="S139" s="189">
        <f t="shared" si="17"/>
        <v>66.467499228789322</v>
      </c>
      <c r="T139" s="60">
        <f t="shared" si="20"/>
        <v>83.538559948604373</v>
      </c>
      <c r="U139" s="190">
        <f t="shared" si="21"/>
        <v>106.10527979072199</v>
      </c>
      <c r="V139" s="60">
        <f t="shared" si="22"/>
        <v>123.25834168491934</v>
      </c>
      <c r="AE139"/>
      <c r="AH139"/>
      <c r="AN139"/>
      <c r="AW139"/>
      <c r="AX139"/>
    </row>
    <row r="140" spans="2:50">
      <c r="B140" s="27">
        <f t="shared" si="18"/>
        <v>53.5</v>
      </c>
      <c r="C140" s="28">
        <f t="shared" si="13"/>
        <v>0.89166666666666672</v>
      </c>
      <c r="D140" s="45"/>
      <c r="E140" s="45">
        <f t="shared" si="19"/>
        <v>122.47154150215228</v>
      </c>
      <c r="F140" s="45">
        <f t="shared" si="23"/>
        <v>0</v>
      </c>
      <c r="G140" s="45">
        <f t="shared" si="14"/>
        <v>0</v>
      </c>
      <c r="H140" s="45">
        <f t="shared" si="15"/>
        <v>0</v>
      </c>
      <c r="I140" s="45">
        <f t="shared" si="16"/>
        <v>0</v>
      </c>
      <c r="J140" s="3"/>
      <c r="M140"/>
      <c r="N140"/>
      <c r="O140"/>
      <c r="P140"/>
      <c r="Q140"/>
      <c r="R140" s="58">
        <v>53.5</v>
      </c>
      <c r="S140" s="189">
        <f t="shared" si="17"/>
        <v>66.050036198578439</v>
      </c>
      <c r="T140" s="60">
        <f t="shared" si="20"/>
        <v>83.00998124888838</v>
      </c>
      <c r="U140" s="190">
        <f t="shared" si="21"/>
        <v>105.42995337421007</v>
      </c>
      <c r="V140" s="60">
        <f t="shared" si="22"/>
        <v>122.47154150215228</v>
      </c>
      <c r="AE140"/>
      <c r="AH140"/>
      <c r="AN140"/>
      <c r="AW140"/>
      <c r="AX140"/>
    </row>
    <row r="141" spans="2:50">
      <c r="B141" s="27">
        <f t="shared" si="18"/>
        <v>54</v>
      </c>
      <c r="C141" s="28">
        <f t="shared" si="13"/>
        <v>0.9</v>
      </c>
      <c r="D141" s="45"/>
      <c r="E141" s="45">
        <f t="shared" si="19"/>
        <v>121.69701314604669</v>
      </c>
      <c r="F141" s="45">
        <f t="shared" si="23"/>
        <v>0</v>
      </c>
      <c r="G141" s="45">
        <f t="shared" si="14"/>
        <v>0</v>
      </c>
      <c r="H141" s="45">
        <f t="shared" si="15"/>
        <v>0</v>
      </c>
      <c r="I141" s="45">
        <f t="shared" si="16"/>
        <v>0</v>
      </c>
      <c r="J141" s="3"/>
      <c r="M141"/>
      <c r="N141"/>
      <c r="O141"/>
      <c r="P141"/>
      <c r="Q141"/>
      <c r="R141" s="58">
        <v>54</v>
      </c>
      <c r="S141" s="189">
        <f t="shared" si="17"/>
        <v>65.639042143342607</v>
      </c>
      <c r="T141" s="60">
        <f t="shared" si="20"/>
        <v>82.489617681576206</v>
      </c>
      <c r="U141" s="190">
        <f t="shared" si="21"/>
        <v>104.76514768661934</v>
      </c>
      <c r="V141" s="60">
        <f t="shared" si="22"/>
        <v>121.69701314604669</v>
      </c>
      <c r="AE141"/>
      <c r="AH141"/>
      <c r="AN141"/>
      <c r="AW141"/>
      <c r="AX141"/>
    </row>
    <row r="142" spans="2:50">
      <c r="B142" s="27">
        <f t="shared" si="18"/>
        <v>54.5</v>
      </c>
      <c r="C142" s="28">
        <f t="shared" si="13"/>
        <v>0.90833333333333333</v>
      </c>
      <c r="D142" s="45"/>
      <c r="E142" s="45">
        <f t="shared" si="19"/>
        <v>120.93445421848436</v>
      </c>
      <c r="F142" s="45">
        <f t="shared" si="23"/>
        <v>0</v>
      </c>
      <c r="G142" s="45">
        <f t="shared" si="14"/>
        <v>0</v>
      </c>
      <c r="H142" s="45">
        <f t="shared" si="15"/>
        <v>0</v>
      </c>
      <c r="I142" s="45">
        <f t="shared" si="16"/>
        <v>0</v>
      </c>
      <c r="J142" s="3"/>
      <c r="M142"/>
      <c r="N142"/>
      <c r="O142"/>
      <c r="P142"/>
      <c r="Q142"/>
      <c r="R142" s="58">
        <v>54.5</v>
      </c>
      <c r="S142" s="189">
        <f t="shared" si="17"/>
        <v>65.23435830255967</v>
      </c>
      <c r="T142" s="60">
        <f t="shared" si="20"/>
        <v>81.977267259486908</v>
      </c>
      <c r="U142" s="190">
        <f t="shared" si="21"/>
        <v>104.11060367070985</v>
      </c>
      <c r="V142" s="60">
        <f t="shared" si="22"/>
        <v>120.93445421848436</v>
      </c>
      <c r="AE142"/>
      <c r="AH142"/>
      <c r="AN142"/>
      <c r="AW142"/>
      <c r="AX142"/>
    </row>
    <row r="143" spans="2:50">
      <c r="B143" s="27">
        <f t="shared" si="18"/>
        <v>55</v>
      </c>
      <c r="C143" s="28">
        <f t="shared" si="13"/>
        <v>0.91666666666666663</v>
      </c>
      <c r="D143" s="45"/>
      <c r="E143" s="45">
        <f t="shared" si="19"/>
        <v>120.18357245819486</v>
      </c>
      <c r="F143" s="45">
        <f t="shared" si="23"/>
        <v>0</v>
      </c>
      <c r="G143" s="45">
        <f t="shared" si="14"/>
        <v>0</v>
      </c>
      <c r="H143" s="45">
        <f t="shared" si="15"/>
        <v>0</v>
      </c>
      <c r="I143" s="45">
        <f t="shared" si="16"/>
        <v>0</v>
      </c>
      <c r="J143" s="3"/>
      <c r="M143"/>
      <c r="N143"/>
      <c r="O143"/>
      <c r="P143"/>
      <c r="Q143"/>
      <c r="R143" s="58">
        <v>55</v>
      </c>
      <c r="S143" s="189">
        <f t="shared" si="17"/>
        <v>64.835831221971603</v>
      </c>
      <c r="T143" s="60">
        <f t="shared" si="20"/>
        <v>81.472734755511212</v>
      </c>
      <c r="U143" s="190">
        <f t="shared" si="21"/>
        <v>103.46607094859937</v>
      </c>
      <c r="V143" s="60">
        <f t="shared" si="22"/>
        <v>120.18357245819486</v>
      </c>
      <c r="AE143"/>
      <c r="AH143"/>
      <c r="AN143"/>
      <c r="AW143"/>
      <c r="AX143"/>
    </row>
    <row r="144" spans="2:50">
      <c r="B144" s="27">
        <f t="shared" si="18"/>
        <v>55.5</v>
      </c>
      <c r="C144" s="28">
        <f t="shared" si="13"/>
        <v>0.92500000000000004</v>
      </c>
      <c r="D144" s="45"/>
      <c r="E144" s="45">
        <f t="shared" si="19"/>
        <v>119.4440853125631</v>
      </c>
      <c r="F144" s="45">
        <f t="shared" si="23"/>
        <v>0</v>
      </c>
      <c r="G144" s="45">
        <f t="shared" si="14"/>
        <v>0</v>
      </c>
      <c r="H144" s="45">
        <f t="shared" si="15"/>
        <v>0</v>
      </c>
      <c r="I144" s="45">
        <f t="shared" si="16"/>
        <v>0</v>
      </c>
      <c r="J144" s="3"/>
      <c r="M144"/>
      <c r="N144"/>
      <c r="O144"/>
      <c r="P144"/>
      <c r="Q144"/>
      <c r="R144" s="58">
        <v>55.5</v>
      </c>
      <c r="S144" s="189">
        <f t="shared" si="17"/>
        <v>64.443312529956856</v>
      </c>
      <c r="T144" s="60">
        <f t="shared" si="20"/>
        <v>80.975831417416487</v>
      </c>
      <c r="U144" s="190">
        <f t="shared" si="21"/>
        <v>102.83130745529044</v>
      </c>
      <c r="V144" s="60">
        <f t="shared" si="22"/>
        <v>119.4440853125631</v>
      </c>
      <c r="AE144"/>
      <c r="AH144"/>
      <c r="AN144"/>
      <c r="AW144"/>
      <c r="AX144"/>
    </row>
    <row r="145" spans="2:50">
      <c r="B145" s="27">
        <f t="shared" si="18"/>
        <v>56</v>
      </c>
      <c r="C145" s="28">
        <f t="shared" si="13"/>
        <v>0.93333333333333335</v>
      </c>
      <c r="D145" s="45"/>
      <c r="E145" s="45">
        <f t="shared" si="19"/>
        <v>118.71571953119053</v>
      </c>
      <c r="F145" s="45">
        <f t="shared" si="23"/>
        <v>0</v>
      </c>
      <c r="G145" s="45">
        <f t="shared" si="14"/>
        <v>0</v>
      </c>
      <c r="H145" s="45">
        <f t="shared" si="15"/>
        <v>0</v>
      </c>
      <c r="I145" s="45">
        <f t="shared" si="16"/>
        <v>0</v>
      </c>
      <c r="J145" s="3"/>
      <c r="M145"/>
      <c r="N145"/>
      <c r="O145"/>
      <c r="P145"/>
      <c r="Q145"/>
      <c r="R145" s="58">
        <v>56</v>
      </c>
      <c r="S145" s="189">
        <f t="shared" si="17"/>
        <v>64.056658725242542</v>
      </c>
      <c r="T145" s="60">
        <f t="shared" si="20"/>
        <v>80.486374697125314</v>
      </c>
      <c r="U145" s="190">
        <f t="shared" si="21"/>
        <v>102.20607909080879</v>
      </c>
      <c r="V145" s="60">
        <f t="shared" si="22"/>
        <v>118.71571953119053</v>
      </c>
      <c r="AE145"/>
      <c r="AH145"/>
      <c r="AN145"/>
      <c r="AW145"/>
      <c r="AX145"/>
    </row>
    <row r="146" spans="2:50">
      <c r="B146" s="27">
        <f t="shared" si="18"/>
        <v>56.5</v>
      </c>
      <c r="C146" s="28">
        <f t="shared" si="13"/>
        <v>0.94166666666666665</v>
      </c>
      <c r="D146" s="45"/>
      <c r="E146" s="45">
        <f t="shared" si="19"/>
        <v>117.99821077992326</v>
      </c>
      <c r="F146" s="45">
        <f t="shared" si="23"/>
        <v>0</v>
      </c>
      <c r="G146" s="45">
        <f t="shared" si="14"/>
        <v>0</v>
      </c>
      <c r="H146" s="45">
        <f t="shared" si="15"/>
        <v>0</v>
      </c>
      <c r="I146" s="45">
        <f t="shared" si="16"/>
        <v>0</v>
      </c>
      <c r="J146" s="3"/>
      <c r="M146"/>
      <c r="N146"/>
      <c r="O146"/>
      <c r="P146"/>
      <c r="Q146"/>
      <c r="R146" s="58">
        <v>56.5</v>
      </c>
      <c r="S146" s="189">
        <f t="shared" si="17"/>
        <v>63.675730975286683</v>
      </c>
      <c r="T146" s="60">
        <f t="shared" si="20"/>
        <v>80.004187993612845</v>
      </c>
      <c r="U146" s="190">
        <f t="shared" si="21"/>
        <v>101.59015938985344</v>
      </c>
      <c r="V146" s="60">
        <f t="shared" si="22"/>
        <v>117.99821077992326</v>
      </c>
      <c r="AE146"/>
      <c r="AH146"/>
      <c r="AN146"/>
      <c r="AW146"/>
      <c r="AX146"/>
    </row>
    <row r="147" spans="2:50">
      <c r="B147" s="27">
        <f t="shared" si="18"/>
        <v>57</v>
      </c>
      <c r="C147" s="28">
        <f t="shared" si="13"/>
        <v>0.95</v>
      </c>
      <c r="D147" s="45"/>
      <c r="E147" s="45">
        <f t="shared" si="19"/>
        <v>117.29130327414407</v>
      </c>
      <c r="F147" s="45">
        <f t="shared" si="23"/>
        <v>0</v>
      </c>
      <c r="G147" s="45">
        <f t="shared" si="14"/>
        <v>0</v>
      </c>
      <c r="H147" s="45">
        <f t="shared" si="15"/>
        <v>0</v>
      </c>
      <c r="I147" s="45">
        <f t="shared" si="16"/>
        <v>0</v>
      </c>
      <c r="J147" s="3"/>
      <c r="M147"/>
      <c r="N147"/>
      <c r="O147"/>
      <c r="P147"/>
      <c r="Q147"/>
      <c r="R147" s="58">
        <v>57</v>
      </c>
      <c r="S147" s="189">
        <f t="shared" si="17"/>
        <v>63.300394924703866</v>
      </c>
      <c r="T147" s="60">
        <f t="shared" si="20"/>
        <v>79.529100408622895</v>
      </c>
      <c r="U147" s="190">
        <f t="shared" si="21"/>
        <v>100.98332920792831</v>
      </c>
      <c r="V147" s="60">
        <f t="shared" si="22"/>
        <v>117.29130327414407</v>
      </c>
      <c r="AE147"/>
      <c r="AH147"/>
      <c r="AN147"/>
      <c r="AW147"/>
      <c r="AX147"/>
    </row>
    <row r="148" spans="2:50">
      <c r="B148" s="27">
        <f t="shared" si="18"/>
        <v>57.5</v>
      </c>
      <c r="C148" s="28">
        <f t="shared" si="13"/>
        <v>0.95833333333333337</v>
      </c>
      <c r="D148" s="45"/>
      <c r="E148" s="45">
        <f t="shared" si="19"/>
        <v>116.59474943020906</v>
      </c>
      <c r="F148" s="45">
        <f t="shared" si="23"/>
        <v>0</v>
      </c>
      <c r="G148" s="45">
        <f t="shared" si="14"/>
        <v>0</v>
      </c>
      <c r="H148" s="45">
        <f t="shared" si="15"/>
        <v>0</v>
      </c>
      <c r="I148" s="45">
        <f t="shared" si="16"/>
        <v>0</v>
      </c>
      <c r="J148" s="3"/>
      <c r="M148"/>
      <c r="N148"/>
      <c r="O148"/>
      <c r="P148"/>
      <c r="Q148"/>
      <c r="R148" s="58">
        <v>57.5</v>
      </c>
      <c r="S148" s="189">
        <f t="shared" si="17"/>
        <v>62.930520513152473</v>
      </c>
      <c r="T148" s="60">
        <f t="shared" si="20"/>
        <v>79.060946514458749</v>
      </c>
      <c r="U148" s="190">
        <f t="shared" si="21"/>
        <v>100.38537642299917</v>
      </c>
      <c r="V148" s="60">
        <f t="shared" si="22"/>
        <v>116.59474943020906</v>
      </c>
      <c r="AE148"/>
      <c r="AH148"/>
      <c r="AN148"/>
      <c r="AW148"/>
      <c r="AX148"/>
    </row>
    <row r="149" spans="2:50">
      <c r="B149" s="27">
        <f t="shared" si="18"/>
        <v>58</v>
      </c>
      <c r="C149" s="28">
        <f t="shared" si="13"/>
        <v>0.96666666666666667</v>
      </c>
      <c r="D149" s="45"/>
      <c r="E149" s="45">
        <f t="shared" si="19"/>
        <v>115.90830953398115</v>
      </c>
      <c r="F149" s="45">
        <f t="shared" si="23"/>
        <v>0</v>
      </c>
      <c r="G149" s="45">
        <f t="shared" si="14"/>
        <v>0</v>
      </c>
      <c r="H149" s="45">
        <f t="shared" si="15"/>
        <v>0</v>
      </c>
      <c r="I149" s="45">
        <f t="shared" si="16"/>
        <v>0</v>
      </c>
      <c r="J149" s="3"/>
      <c r="M149"/>
      <c r="N149"/>
      <c r="O149"/>
      <c r="P149"/>
      <c r="Q149"/>
      <c r="R149" s="58">
        <v>58</v>
      </c>
      <c r="S149" s="189">
        <f t="shared" si="17"/>
        <v>62.565981802137316</v>
      </c>
      <c r="T149" s="60">
        <f t="shared" si="20"/>
        <v>78.599566133152024</v>
      </c>
      <c r="U149" s="190">
        <f t="shared" si="21"/>
        <v>99.796095651778899</v>
      </c>
      <c r="V149" s="60">
        <f t="shared" si="22"/>
        <v>115.90830953398115</v>
      </c>
      <c r="AE149"/>
      <c r="AH149"/>
      <c r="AN149"/>
      <c r="AW149"/>
      <c r="AX149"/>
    </row>
    <row r="150" spans="2:50">
      <c r="B150" s="27">
        <f t="shared" si="18"/>
        <v>58.5</v>
      </c>
      <c r="C150" s="28">
        <f t="shared" si="13"/>
        <v>0.97499999999999998</v>
      </c>
      <c r="D150" s="45"/>
      <c r="E150" s="45">
        <f t="shared" si="19"/>
        <v>115.23175142548314</v>
      </c>
      <c r="F150" s="45">
        <f t="shared" si="23"/>
        <v>0</v>
      </c>
      <c r="G150" s="45">
        <f t="shared" si="14"/>
        <v>0</v>
      </c>
      <c r="H150" s="45">
        <f t="shared" si="15"/>
        <v>0</v>
      </c>
      <c r="I150" s="45">
        <f t="shared" si="16"/>
        <v>0</v>
      </c>
      <c r="J150" s="3"/>
      <c r="M150"/>
      <c r="N150"/>
      <c r="O150"/>
      <c r="P150"/>
      <c r="Q150"/>
      <c r="R150" s="58">
        <v>58.5</v>
      </c>
      <c r="S150" s="189">
        <f t="shared" si="17"/>
        <v>62.206656810219201</v>
      </c>
      <c r="T150" s="60">
        <f t="shared" si="20"/>
        <v>78.144804126359546</v>
      </c>
      <c r="U150" s="190">
        <f t="shared" si="21"/>
        <v>99.215287979805254</v>
      </c>
      <c r="V150" s="60">
        <f t="shared" si="22"/>
        <v>115.23175142548314</v>
      </c>
      <c r="AE150"/>
      <c r="AH150"/>
      <c r="AN150"/>
      <c r="AW150"/>
      <c r="AX150"/>
    </row>
    <row r="151" spans="2:50">
      <c r="B151" s="27">
        <f t="shared" si="18"/>
        <v>59</v>
      </c>
      <c r="C151" s="28">
        <f t="shared" si="13"/>
        <v>0.98333333333333328</v>
      </c>
      <c r="D151" s="45"/>
      <c r="E151" s="45">
        <f t="shared" si="19"/>
        <v>114.56485019875653</v>
      </c>
      <c r="F151" s="45">
        <f t="shared" si="23"/>
        <v>0</v>
      </c>
      <c r="G151" s="45">
        <f t="shared" si="14"/>
        <v>0</v>
      </c>
      <c r="H151" s="45">
        <f t="shared" si="15"/>
        <v>0</v>
      </c>
      <c r="I151" s="45">
        <f t="shared" si="16"/>
        <v>0</v>
      </c>
      <c r="J151" s="3"/>
      <c r="M151"/>
      <c r="N151"/>
      <c r="O151"/>
      <c r="P151"/>
      <c r="Q151"/>
      <c r="R151" s="58">
        <v>59</v>
      </c>
      <c r="S151" s="189">
        <f t="shared" si="17"/>
        <v>61.852427356155566</v>
      </c>
      <c r="T151" s="60">
        <f t="shared" si="20"/>
        <v>77.696510195381066</v>
      </c>
      <c r="U151" s="190">
        <f t="shared" si="21"/>
        <v>98.642760704529877</v>
      </c>
      <c r="V151" s="60">
        <f t="shared" si="22"/>
        <v>114.56485019875653</v>
      </c>
      <c r="AE151"/>
      <c r="AH151"/>
      <c r="AN151"/>
      <c r="AW151"/>
      <c r="AX151"/>
    </row>
    <row r="152" spans="2:50">
      <c r="B152" s="27">
        <f t="shared" si="18"/>
        <v>59.5</v>
      </c>
      <c r="C152" s="28">
        <f t="shared" si="13"/>
        <v>0.9916666666666667</v>
      </c>
      <c r="D152" s="45"/>
      <c r="E152" s="45">
        <f t="shared" si="19"/>
        <v>113.90738791607019</v>
      </c>
      <c r="F152" s="45">
        <f t="shared" si="23"/>
        <v>0</v>
      </c>
      <c r="G152" s="45">
        <f t="shared" si="14"/>
        <v>0</v>
      </c>
      <c r="H152" s="45">
        <f t="shared" si="15"/>
        <v>0</v>
      </c>
      <c r="I152" s="45">
        <f t="shared" si="16"/>
        <v>0</v>
      </c>
      <c r="J152" s="3"/>
      <c r="M152"/>
      <c r="N152"/>
      <c r="O152"/>
      <c r="P152"/>
      <c r="Q152"/>
      <c r="R152" s="58">
        <v>59.5</v>
      </c>
      <c r="S152" s="189">
        <f t="shared" si="17"/>
        <v>61.503178909526518</v>
      </c>
      <c r="T152" s="60">
        <f t="shared" si="20"/>
        <v>77.254538690728054</v>
      </c>
      <c r="U152" s="190">
        <f t="shared" si="21"/>
        <v>98.07832709068586</v>
      </c>
      <c r="V152" s="60">
        <f t="shared" si="22"/>
        <v>113.90738791607019</v>
      </c>
      <c r="AE152"/>
      <c r="AH152"/>
      <c r="AN152"/>
      <c r="AW152"/>
      <c r="AX152"/>
    </row>
    <row r="153" spans="2:50">
      <c r="B153" s="27">
        <f t="shared" si="18"/>
        <v>60</v>
      </c>
      <c r="C153" s="28">
        <f t="shared" si="13"/>
        <v>1</v>
      </c>
      <c r="D153" s="45"/>
      <c r="E153" s="45">
        <f t="shared" si="19"/>
        <v>113.25915333568003</v>
      </c>
      <c r="F153" s="45">
        <f t="shared" si="23"/>
        <v>0</v>
      </c>
      <c r="G153" s="45">
        <f t="shared" si="14"/>
        <v>0</v>
      </c>
      <c r="H153" s="45">
        <f t="shared" si="15"/>
        <v>0</v>
      </c>
      <c r="I153" s="45">
        <f t="shared" si="16"/>
        <v>0</v>
      </c>
      <c r="J153" s="3"/>
      <c r="M153"/>
      <c r="N153"/>
      <c r="O153"/>
      <c r="P153"/>
      <c r="Q153"/>
      <c r="R153" s="58">
        <v>60</v>
      </c>
      <c r="S153" s="189">
        <f t="shared" si="17"/>
        <v>61.158800448429844</v>
      </c>
      <c r="T153" s="60">
        <f t="shared" si="20"/>
        <v>76.818748430712674</v>
      </c>
      <c r="U153" s="190">
        <f t="shared" si="21"/>
        <v>97.521806137250678</v>
      </c>
      <c r="V153" s="60">
        <f t="shared" si="22"/>
        <v>113.25915333568003</v>
      </c>
      <c r="AE153"/>
      <c r="AH153"/>
      <c r="AN153"/>
      <c r="AW153"/>
      <c r="AX153"/>
    </row>
    <row r="154" spans="2:50">
      <c r="B154" s="27">
        <f t="shared" si="18"/>
        <v>60.5</v>
      </c>
      <c r="C154" s="28">
        <f t="shared" si="13"/>
        <v>1.0083333333333333</v>
      </c>
      <c r="D154" s="45"/>
      <c r="E154" s="45">
        <f t="shared" si="19"/>
        <v>112.61994165238902</v>
      </c>
      <c r="F154" s="45">
        <f t="shared" si="23"/>
        <v>0</v>
      </c>
      <c r="G154" s="45">
        <f t="shared" si="14"/>
        <v>0</v>
      </c>
      <c r="H154" s="45">
        <f t="shared" si="15"/>
        <v>0</v>
      </c>
      <c r="I154" s="45">
        <f t="shared" si="16"/>
        <v>0</v>
      </c>
      <c r="J154" s="3"/>
      <c r="M154"/>
      <c r="N154"/>
      <c r="O154"/>
      <c r="P154"/>
      <c r="Q154"/>
      <c r="R154" s="58">
        <v>60.5</v>
      </c>
      <c r="S154" s="189">
        <f t="shared" si="17"/>
        <v>60.819184323854884</v>
      </c>
      <c r="T154" s="60">
        <f t="shared" si="20"/>
        <v>76.389002528558009</v>
      </c>
      <c r="U154" s="190">
        <f t="shared" si="21"/>
        <v>96.973022355362929</v>
      </c>
      <c r="V154" s="60">
        <f t="shared" si="22"/>
        <v>112.61994165238902</v>
      </c>
      <c r="AE154"/>
      <c r="AH154"/>
      <c r="AN154"/>
      <c r="AW154"/>
      <c r="AX154"/>
    </row>
    <row r="155" spans="2:50">
      <c r="B155" s="27">
        <f t="shared" si="18"/>
        <v>61</v>
      </c>
      <c r="C155" s="28">
        <f t="shared" si="13"/>
        <v>1.0166666666666666</v>
      </c>
      <c r="D155" s="45"/>
      <c r="E155" s="45">
        <f t="shared" si="19"/>
        <v>111.98955425020722</v>
      </c>
      <c r="F155" s="45">
        <f t="shared" si="23"/>
        <v>0</v>
      </c>
      <c r="G155" s="45">
        <f t="shared" si="14"/>
        <v>0</v>
      </c>
      <c r="H155" s="45">
        <f t="shared" si="15"/>
        <v>0</v>
      </c>
      <c r="I155" s="45">
        <f t="shared" si="16"/>
        <v>0</v>
      </c>
      <c r="J155" s="3"/>
      <c r="M155"/>
      <c r="N155"/>
      <c r="O155"/>
      <c r="P155"/>
      <c r="Q155"/>
      <c r="R155" s="58">
        <v>61</v>
      </c>
      <c r="S155" s="189">
        <f t="shared" si="17"/>
        <v>60.484226130369258</v>
      </c>
      <c r="T155" s="60">
        <f t="shared" si="20"/>
        <v>75.965168227562714</v>
      </c>
      <c r="U155" s="190">
        <f t="shared" si="21"/>
        <v>96.431805556592238</v>
      </c>
      <c r="V155" s="60">
        <f t="shared" si="22"/>
        <v>111.98955425020722</v>
      </c>
      <c r="AE155"/>
      <c r="AH155"/>
      <c r="AN155"/>
      <c r="AW155"/>
      <c r="AX155"/>
    </row>
    <row r="156" spans="2:50">
      <c r="B156" s="27">
        <f t="shared" si="18"/>
        <v>61.5</v>
      </c>
      <c r="C156" s="28">
        <f t="shared" si="13"/>
        <v>1.0249999999999999</v>
      </c>
      <c r="D156" s="45"/>
      <c r="E156" s="45">
        <f t="shared" si="19"/>
        <v>111.36779846645136</v>
      </c>
      <c r="F156" s="45">
        <f t="shared" si="23"/>
        <v>0</v>
      </c>
      <c r="G156" s="45">
        <f t="shared" si="14"/>
        <v>0</v>
      </c>
      <c r="H156" s="45">
        <f t="shared" si="15"/>
        <v>0</v>
      </c>
      <c r="I156" s="45">
        <f t="shared" si="16"/>
        <v>0</v>
      </c>
      <c r="J156" s="3"/>
      <c r="M156"/>
      <c r="N156"/>
      <c r="O156"/>
      <c r="P156"/>
      <c r="Q156"/>
      <c r="R156" s="58">
        <v>61.5</v>
      </c>
      <c r="S156" s="189">
        <f t="shared" si="17"/>
        <v>60.153824582775719</v>
      </c>
      <c r="T156" s="60">
        <f t="shared" si="20"/>
        <v>75.547116743882043</v>
      </c>
      <c r="U156" s="190">
        <f t="shared" si="21"/>
        <v>95.897990650999702</v>
      </c>
      <c r="V156" s="60">
        <f t="shared" si="22"/>
        <v>111.36779846645136</v>
      </c>
      <c r="AE156"/>
      <c r="AH156"/>
      <c r="AN156"/>
      <c r="AW156"/>
      <c r="AX156"/>
    </row>
    <row r="157" spans="2:50">
      <c r="B157" s="27">
        <f t="shared" si="18"/>
        <v>62</v>
      </c>
      <c r="C157" s="28">
        <f t="shared" si="13"/>
        <v>1.0333333333333334</v>
      </c>
      <c r="D157" s="45"/>
      <c r="E157" s="45">
        <f t="shared" si="19"/>
        <v>110.7544873666691</v>
      </c>
      <c r="F157" s="45">
        <f t="shared" si="23"/>
        <v>0</v>
      </c>
      <c r="G157" s="45">
        <f t="shared" si="14"/>
        <v>0</v>
      </c>
      <c r="H157" s="45">
        <f t="shared" si="15"/>
        <v>0</v>
      </c>
      <c r="I157" s="45">
        <f t="shared" si="16"/>
        <v>0</v>
      </c>
      <c r="J157" s="3"/>
      <c r="M157"/>
      <c r="N157"/>
      <c r="O157"/>
      <c r="P157"/>
      <c r="Q157"/>
      <c r="R157" s="58">
        <v>62</v>
      </c>
      <c r="S157" s="189">
        <f t="shared" si="17"/>
        <v>59.827881398417638</v>
      </c>
      <c r="T157" s="60">
        <f t="shared" si="20"/>
        <v>75.134723116515516</v>
      </c>
      <c r="U157" s="190">
        <f t="shared" si="21"/>
        <v>95.371417454460271</v>
      </c>
      <c r="V157" s="60">
        <f t="shared" si="22"/>
        <v>110.7544873666691</v>
      </c>
      <c r="AE157"/>
      <c r="AH157"/>
      <c r="AN157"/>
      <c r="AW157"/>
      <c r="AX157"/>
    </row>
    <row r="158" spans="2:50">
      <c r="B158" s="27">
        <f t="shared" si="18"/>
        <v>62.5</v>
      </c>
      <c r="C158" s="28">
        <f t="shared" si="13"/>
        <v>1.0416666666666667</v>
      </c>
      <c r="D158" s="45"/>
      <c r="E158" s="45">
        <f t="shared" si="19"/>
        <v>110.14943952980673</v>
      </c>
      <c r="F158" s="45">
        <f t="shared" si="23"/>
        <v>0</v>
      </c>
      <c r="G158" s="45">
        <f t="shared" si="14"/>
        <v>0</v>
      </c>
      <c r="H158" s="45">
        <f t="shared" si="15"/>
        <v>0</v>
      </c>
      <c r="I158" s="45">
        <f t="shared" si="16"/>
        <v>0</v>
      </c>
      <c r="J158" s="3"/>
      <c r="M158"/>
      <c r="N158"/>
      <c r="O158"/>
      <c r="P158"/>
      <c r="Q158"/>
      <c r="R158" s="58">
        <v>62.5</v>
      </c>
      <c r="S158" s="189">
        <f t="shared" si="17"/>
        <v>59.506301184830917</v>
      </c>
      <c r="T158" s="60">
        <f t="shared" si="20"/>
        <v>74.727866064114707</v>
      </c>
      <c r="U158" s="190">
        <f t="shared" si="21"/>
        <v>94.851930504751877</v>
      </c>
      <c r="V158" s="60">
        <f t="shared" si="22"/>
        <v>110.14943952980673</v>
      </c>
      <c r="AE158"/>
      <c r="AH158"/>
      <c r="AN158"/>
      <c r="AW158"/>
      <c r="AX158"/>
    </row>
    <row r="159" spans="2:50">
      <c r="B159" s="27">
        <f t="shared" si="18"/>
        <v>63</v>
      </c>
      <c r="C159" s="28">
        <f t="shared" si="13"/>
        <v>1.05</v>
      </c>
      <c r="D159" s="45"/>
      <c r="E159" s="45">
        <f t="shared" si="19"/>
        <v>109.55247884307765</v>
      </c>
      <c r="F159" s="45">
        <f t="shared" si="23"/>
        <v>0</v>
      </c>
      <c r="G159" s="45">
        <f t="shared" si="14"/>
        <v>0</v>
      </c>
      <c r="H159" s="45">
        <f t="shared" si="15"/>
        <v>0</v>
      </c>
      <c r="I159" s="45">
        <f t="shared" si="16"/>
        <v>0</v>
      </c>
      <c r="J159" s="3"/>
      <c r="M159"/>
      <c r="N159"/>
      <c r="O159"/>
      <c r="P159"/>
      <c r="Q159"/>
      <c r="R159" s="58">
        <v>63</v>
      </c>
      <c r="S159" s="189">
        <f t="shared" si="17"/>
        <v>59.188991332459459</v>
      </c>
      <c r="T159" s="60">
        <f t="shared" si="20"/>
        <v>74.326427848250304</v>
      </c>
      <c r="U159" s="190">
        <f t="shared" si="21"/>
        <v>94.339378885945877</v>
      </c>
      <c r="V159" s="60">
        <f t="shared" si="22"/>
        <v>109.55247884307765</v>
      </c>
      <c r="AE159"/>
      <c r="AH159"/>
      <c r="AN159"/>
      <c r="AW159"/>
      <c r="AX159"/>
    </row>
    <row r="160" spans="2:50">
      <c r="B160" s="27">
        <f t="shared" si="18"/>
        <v>63.5</v>
      </c>
      <c r="C160" s="28">
        <f t="shared" si="13"/>
        <v>1.0583333333333333</v>
      </c>
      <c r="D160" s="45"/>
      <c r="E160" s="45">
        <f t="shared" si="19"/>
        <v>108.96343430601972</v>
      </c>
      <c r="F160" s="45">
        <f t="shared" si="23"/>
        <v>0</v>
      </c>
      <c r="G160" s="45">
        <f t="shared" si="14"/>
        <v>0</v>
      </c>
      <c r="H160" s="45">
        <f t="shared" si="15"/>
        <v>0</v>
      </c>
      <c r="I160" s="45">
        <f t="shared" si="16"/>
        <v>0</v>
      </c>
      <c r="J160" s="3"/>
      <c r="M160"/>
      <c r="N160"/>
      <c r="O160"/>
      <c r="P160"/>
      <c r="Q160"/>
      <c r="R160" s="58">
        <v>63.5</v>
      </c>
      <c r="S160" s="189">
        <f t="shared" si="17"/>
        <v>58.875861912167217</v>
      </c>
      <c r="T160" s="60">
        <f t="shared" si="20"/>
        <v>73.930294142797649</v>
      </c>
      <c r="U160" s="190">
        <f t="shared" si="21"/>
        <v>93.833616060661228</v>
      </c>
      <c r="V160" s="60">
        <f t="shared" si="22"/>
        <v>108.96343430601972</v>
      </c>
      <c r="AE160"/>
      <c r="AH160"/>
      <c r="AN160"/>
      <c r="AW160"/>
      <c r="AX160"/>
    </row>
    <row r="161" spans="2:50">
      <c r="B161" s="27">
        <f t="shared" si="18"/>
        <v>64</v>
      </c>
      <c r="C161" s="28">
        <f t="shared" si="13"/>
        <v>1.0666666666666667</v>
      </c>
      <c r="D161" s="45"/>
      <c r="E161" s="45">
        <f t="shared" si="19"/>
        <v>108.38213984326192</v>
      </c>
      <c r="F161" s="45">
        <f t="shared" ref="F161:F192" si="24">E161*$B$11</f>
        <v>0</v>
      </c>
      <c r="G161" s="45">
        <f t="shared" si="14"/>
        <v>0</v>
      </c>
      <c r="H161" s="45">
        <f t="shared" si="15"/>
        <v>0</v>
      </c>
      <c r="I161" s="45">
        <f t="shared" si="16"/>
        <v>0</v>
      </c>
      <c r="J161" s="3"/>
      <c r="M161"/>
      <c r="N161"/>
      <c r="O161"/>
      <c r="P161"/>
      <c r="Q161"/>
      <c r="R161" s="58">
        <v>64</v>
      </c>
      <c r="S161" s="189">
        <f t="shared" si="17"/>
        <v>58.566825577297152</v>
      </c>
      <c r="T161" s="60">
        <f t="shared" si="20"/>
        <v>73.539353909122042</v>
      </c>
      <c r="U161" s="190">
        <f t="shared" si="21"/>
        <v>93.334499709772075</v>
      </c>
      <c r="V161" s="60">
        <f t="shared" si="22"/>
        <v>108.38213984326192</v>
      </c>
      <c r="AE161"/>
      <c r="AH161"/>
      <c r="AN161"/>
      <c r="AW161"/>
      <c r="AX161"/>
    </row>
    <row r="162" spans="2:50">
      <c r="B162" s="27">
        <f t="shared" si="18"/>
        <v>64.5</v>
      </c>
      <c r="C162" s="28">
        <f t="shared" ref="C162:C213" si="25">B162/60</f>
        <v>1.075</v>
      </c>
      <c r="D162" s="45"/>
      <c r="E162" s="45">
        <f t="shared" si="19"/>
        <v>107.80843412554756</v>
      </c>
      <c r="F162" s="45">
        <f t="shared" si="24"/>
        <v>0</v>
      </c>
      <c r="G162" s="45">
        <f t="shared" ref="G162:G213" si="26">F162*60*B162/1000</f>
        <v>0</v>
      </c>
      <c r="H162" s="45">
        <f t="shared" ref="H162:H213" si="27">B162*60/1000*$B$13</f>
        <v>0</v>
      </c>
      <c r="I162" s="45">
        <f t="shared" ref="I162:I213" si="28">G162-H162</f>
        <v>0</v>
      </c>
      <c r="J162" s="3"/>
      <c r="M162"/>
      <c r="N162"/>
      <c r="O162"/>
      <c r="P162"/>
      <c r="Q162"/>
      <c r="R162" s="58">
        <v>64.5</v>
      </c>
      <c r="S162" s="189">
        <f t="shared" ref="S162:S213" si="29">954.11*R162^-0.671</f>
        <v>58.261797470041017</v>
      </c>
      <c r="T162" s="60">
        <f t="shared" si="20"/>
        <v>73.153499276762474</v>
      </c>
      <c r="U162" s="190">
        <f t="shared" si="21"/>
        <v>92.841891579181905</v>
      </c>
      <c r="V162" s="60">
        <f t="shared" si="22"/>
        <v>107.80843412554756</v>
      </c>
      <c r="AE162"/>
      <c r="AH162"/>
      <c r="AN162"/>
      <c r="AW162"/>
      <c r="AX162"/>
    </row>
    <row r="163" spans="2:50">
      <c r="B163" s="27">
        <f t="shared" ref="B163:B226" si="30">+B162+0.5</f>
        <v>65</v>
      </c>
      <c r="C163" s="28">
        <f t="shared" si="25"/>
        <v>1.0833333333333333</v>
      </c>
      <c r="D163" s="45"/>
      <c r="E163" s="45">
        <f t="shared" ref="E163:E213" si="31">VLOOKUP(B163,$R$34:$V$273,$B$15+1)</f>
        <v>107.24216039859085</v>
      </c>
      <c r="F163" s="45">
        <f t="shared" si="24"/>
        <v>0</v>
      </c>
      <c r="G163" s="45">
        <f t="shared" si="26"/>
        <v>0</v>
      </c>
      <c r="H163" s="45">
        <f t="shared" si="27"/>
        <v>0</v>
      </c>
      <c r="I163" s="45">
        <f t="shared" si="28"/>
        <v>0</v>
      </c>
      <c r="J163" s="3"/>
      <c r="M163"/>
      <c r="N163"/>
      <c r="O163"/>
      <c r="P163"/>
      <c r="Q163"/>
      <c r="R163" s="58">
        <v>65</v>
      </c>
      <c r="S163" s="189">
        <f t="shared" si="29"/>
        <v>57.960695131899058</v>
      </c>
      <c r="T163" s="60">
        <f t="shared" ref="T163:T213" si="32">1223.2*R163^-0.676</f>
        <v>72.772625429331796</v>
      </c>
      <c r="U163" s="190">
        <f t="shared" ref="U163:U213" si="33">1578.5*R163^-0.68</f>
        <v>92.355657333300826</v>
      </c>
      <c r="V163" s="60">
        <f t="shared" ref="V163:V213" si="34">1848.3*R163^-0.682</f>
        <v>107.24216039859085</v>
      </c>
      <c r="AE163"/>
      <c r="AH163"/>
      <c r="AN163"/>
      <c r="AW163"/>
      <c r="AX163"/>
    </row>
    <row r="164" spans="2:50">
      <c r="B164" s="27">
        <f t="shared" si="30"/>
        <v>65.5</v>
      </c>
      <c r="C164" s="28">
        <f t="shared" si="25"/>
        <v>1.0916666666666666</v>
      </c>
      <c r="D164" s="45"/>
      <c r="E164" s="45">
        <f t="shared" si="31"/>
        <v>106.68316631936459</v>
      </c>
      <c r="F164" s="45">
        <f t="shared" si="24"/>
        <v>0</v>
      </c>
      <c r="G164" s="45">
        <f t="shared" si="26"/>
        <v>0</v>
      </c>
      <c r="H164" s="45">
        <f t="shared" si="27"/>
        <v>0</v>
      </c>
      <c r="I164" s="45">
        <f t="shared" si="28"/>
        <v>0</v>
      </c>
      <c r="J164" s="3"/>
      <c r="M164"/>
      <c r="N164"/>
      <c r="O164"/>
      <c r="P164"/>
      <c r="Q164"/>
      <c r="R164" s="58">
        <v>65.5</v>
      </c>
      <c r="S164" s="189">
        <f t="shared" si="29"/>
        <v>57.663438418020732</v>
      </c>
      <c r="T164" s="60">
        <f t="shared" si="32"/>
        <v>72.396630495366381</v>
      </c>
      <c r="U164" s="190">
        <f t="shared" si="33"/>
        <v>91.875666414883554</v>
      </c>
      <c r="V164" s="60">
        <f t="shared" si="34"/>
        <v>106.68316631936459</v>
      </c>
      <c r="AE164"/>
      <c r="AH164"/>
      <c r="AN164"/>
      <c r="AW164"/>
      <c r="AX164"/>
    </row>
    <row r="165" spans="2:50">
      <c r="B165" s="27">
        <f t="shared" si="30"/>
        <v>66</v>
      </c>
      <c r="C165" s="28">
        <f t="shared" si="25"/>
        <v>1.1000000000000001</v>
      </c>
      <c r="D165" s="45"/>
      <c r="E165" s="45">
        <f t="shared" si="31"/>
        <v>106.13130379944479</v>
      </c>
      <c r="F165" s="45">
        <f t="shared" si="24"/>
        <v>0</v>
      </c>
      <c r="G165" s="45">
        <f t="shared" si="26"/>
        <v>0</v>
      </c>
      <c r="H165" s="45">
        <f t="shared" si="27"/>
        <v>0</v>
      </c>
      <c r="I165" s="45">
        <f t="shared" si="28"/>
        <v>0</v>
      </c>
      <c r="J165" s="3"/>
      <c r="M165"/>
      <c r="N165"/>
      <c r="O165"/>
      <c r="P165"/>
      <c r="Q165"/>
      <c r="R165" s="58">
        <v>66</v>
      </c>
      <c r="S165" s="189">
        <f t="shared" si="29"/>
        <v>57.369949415230181</v>
      </c>
      <c r="T165" s="60">
        <f t="shared" si="32"/>
        <v>72.025415443875559</v>
      </c>
      <c r="U165" s="190">
        <f t="shared" si="33"/>
        <v>91.40179191090661</v>
      </c>
      <c r="V165" s="60">
        <f t="shared" si="34"/>
        <v>106.13130379944479</v>
      </c>
      <c r="AE165"/>
      <c r="AH165"/>
      <c r="AN165"/>
      <c r="AW165"/>
      <c r="AX165"/>
    </row>
    <row r="166" spans="2:50">
      <c r="B166" s="27">
        <f t="shared" si="30"/>
        <v>66.5</v>
      </c>
      <c r="C166" s="28">
        <f t="shared" si="25"/>
        <v>1.1083333333333334</v>
      </c>
      <c r="D166" s="45"/>
      <c r="E166" s="45">
        <f t="shared" si="31"/>
        <v>105.58642885505431</v>
      </c>
      <c r="F166" s="45">
        <f t="shared" si="24"/>
        <v>0</v>
      </c>
      <c r="G166" s="45">
        <f t="shared" si="26"/>
        <v>0</v>
      </c>
      <c r="H166" s="45">
        <f t="shared" si="27"/>
        <v>0</v>
      </c>
      <c r="I166" s="45">
        <f t="shared" si="28"/>
        <v>0</v>
      </c>
      <c r="J166" s="3"/>
      <c r="M166"/>
      <c r="N166"/>
      <c r="O166"/>
      <c r="P166"/>
      <c r="Q166"/>
      <c r="R166" s="58">
        <v>66.5</v>
      </c>
      <c r="S166" s="189">
        <f t="shared" si="29"/>
        <v>57.080152363551242</v>
      </c>
      <c r="T166" s="60">
        <f t="shared" si="32"/>
        <v>71.658883984353707</v>
      </c>
      <c r="U166" s="190">
        <f t="shared" si="33"/>
        <v>90.933910424179288</v>
      </c>
      <c r="V166" s="60">
        <f t="shared" si="34"/>
        <v>105.58642885505431</v>
      </c>
      <c r="AE166"/>
      <c r="AH166"/>
      <c r="AN166"/>
      <c r="AW166"/>
      <c r="AX166"/>
    </row>
    <row r="167" spans="2:50">
      <c r="B167" s="27">
        <f t="shared" si="30"/>
        <v>67</v>
      </c>
      <c r="C167" s="28">
        <f t="shared" si="25"/>
        <v>1.1166666666666667</v>
      </c>
      <c r="D167" s="45"/>
      <c r="E167" s="45">
        <f t="shared" si="31"/>
        <v>105.04840146347472</v>
      </c>
      <c r="F167" s="45">
        <f t="shared" si="24"/>
        <v>0</v>
      </c>
      <c r="G167" s="45">
        <f t="shared" si="26"/>
        <v>0</v>
      </c>
      <c r="H167" s="45">
        <f t="shared" si="27"/>
        <v>0</v>
      </c>
      <c r="I167" s="45">
        <f t="shared" si="28"/>
        <v>0</v>
      </c>
      <c r="J167" s="3"/>
      <c r="M167"/>
      <c r="N167"/>
      <c r="O167"/>
      <c r="P167"/>
      <c r="Q167"/>
      <c r="R167" s="58">
        <v>67</v>
      </c>
      <c r="S167" s="189">
        <f t="shared" si="29"/>
        <v>56.793973581058125</v>
      </c>
      <c r="T167" s="60">
        <f t="shared" si="32"/>
        <v>71.296942471033105</v>
      </c>
      <c r="U167" s="190">
        <f t="shared" si="33"/>
        <v>90.471901950404629</v>
      </c>
      <c r="V167" s="60">
        <f t="shared" si="34"/>
        <v>105.04840146347472</v>
      </c>
      <c r="AE167"/>
      <c r="AH167"/>
      <c r="AN167"/>
      <c r="AW167"/>
      <c r="AX167"/>
    </row>
    <row r="168" spans="2:50">
      <c r="B168" s="27">
        <f t="shared" si="30"/>
        <v>67.5</v>
      </c>
      <c r="C168" s="28">
        <f t="shared" si="25"/>
        <v>1.125</v>
      </c>
      <c r="D168" s="45"/>
      <c r="E168" s="45">
        <f t="shared" si="31"/>
        <v>104.51708542550693</v>
      </c>
      <c r="F168" s="45">
        <f t="shared" si="24"/>
        <v>0</v>
      </c>
      <c r="G168" s="45">
        <f t="shared" si="26"/>
        <v>0</v>
      </c>
      <c r="H168" s="45">
        <f t="shared" si="27"/>
        <v>0</v>
      </c>
      <c r="I168" s="45">
        <f t="shared" si="28"/>
        <v>0</v>
      </c>
      <c r="J168" s="3"/>
      <c r="M168"/>
      <c r="N168"/>
      <c r="O168"/>
      <c r="P168"/>
      <c r="Q168"/>
      <c r="R168" s="58">
        <v>67.5</v>
      </c>
      <c r="S168" s="189">
        <f t="shared" si="29"/>
        <v>56.511341391886219</v>
      </c>
      <c r="T168" s="60">
        <f t="shared" si="32"/>
        <v>70.939499811167181</v>
      </c>
      <c r="U168" s="190">
        <f t="shared" si="33"/>
        <v>90.015649760418228</v>
      </c>
      <c r="V168" s="60">
        <f t="shared" si="34"/>
        <v>104.51708542550693</v>
      </c>
      <c r="AE168"/>
      <c r="AH168"/>
      <c r="AN168"/>
      <c r="AW168"/>
      <c r="AX168"/>
    </row>
    <row r="169" spans="2:50">
      <c r="B169" s="27">
        <f t="shared" si="30"/>
        <v>68</v>
      </c>
      <c r="C169" s="28">
        <f t="shared" si="25"/>
        <v>1.1333333333333333</v>
      </c>
      <c r="D169" s="45"/>
      <c r="E169" s="45">
        <f t="shared" si="31"/>
        <v>103.99234823368624</v>
      </c>
      <c r="F169" s="45">
        <f t="shared" si="24"/>
        <v>0</v>
      </c>
      <c r="G169" s="45">
        <f t="shared" si="26"/>
        <v>0</v>
      </c>
      <c r="H169" s="45">
        <f t="shared" si="27"/>
        <v>0</v>
      </c>
      <c r="I169" s="45">
        <f t="shared" si="28"/>
        <v>0</v>
      </c>
      <c r="J169" s="3"/>
      <c r="M169"/>
      <c r="N169"/>
      <c r="O169"/>
      <c r="P169"/>
      <c r="Q169"/>
      <c r="R169" s="58">
        <v>68</v>
      </c>
      <c r="S169" s="189">
        <f t="shared" si="29"/>
        <v>56.232186057248931</v>
      </c>
      <c r="T169" s="60">
        <f t="shared" si="32"/>
        <v>70.586467377146263</v>
      </c>
      <c r="U169" s="190">
        <f t="shared" si="33"/>
        <v>89.565040287351707</v>
      </c>
      <c r="V169" s="60">
        <f t="shared" si="34"/>
        <v>103.99234823368624</v>
      </c>
      <c r="AE169"/>
      <c r="AH169"/>
      <c r="AN169"/>
      <c r="AW169"/>
      <c r="AX169"/>
    </row>
    <row r="170" spans="2:50">
      <c r="B170" s="27">
        <f t="shared" si="30"/>
        <v>68.5</v>
      </c>
      <c r="C170" s="28">
        <f t="shared" si="25"/>
        <v>1.1416666666666666</v>
      </c>
      <c r="D170" s="45"/>
      <c r="E170" s="45">
        <f t="shared" si="31"/>
        <v>103.47406094596883</v>
      </c>
      <c r="F170" s="45">
        <f t="shared" si="24"/>
        <v>0</v>
      </c>
      <c r="G170" s="45">
        <f t="shared" si="26"/>
        <v>0</v>
      </c>
      <c r="H170" s="45">
        <f t="shared" si="27"/>
        <v>0</v>
      </c>
      <c r="I170" s="45">
        <f t="shared" si="28"/>
        <v>0</v>
      </c>
      <c r="J170" s="3"/>
      <c r="M170"/>
      <c r="N170"/>
      <c r="O170"/>
      <c r="P170"/>
      <c r="Q170"/>
      <c r="R170" s="58">
        <v>68.5</v>
      </c>
      <c r="S170" s="189">
        <f t="shared" si="29"/>
        <v>55.956439709313216</v>
      </c>
      <c r="T170" s="60">
        <f t="shared" si="32"/>
        <v>70.237758922258593</v>
      </c>
      <c r="U170" s="190">
        <f t="shared" si="33"/>
        <v>89.119963018479254</v>
      </c>
      <c r="V170" s="60">
        <f t="shared" si="34"/>
        <v>103.47406094596883</v>
      </c>
      <c r="AE170"/>
      <c r="AH170"/>
      <c r="AN170"/>
      <c r="AW170"/>
      <c r="AX170"/>
    </row>
    <row r="171" spans="2:50">
      <c r="B171" s="27">
        <f t="shared" si="30"/>
        <v>69</v>
      </c>
      <c r="C171" s="28">
        <f t="shared" si="25"/>
        <v>1.1499999999999999</v>
      </c>
      <c r="D171" s="45"/>
      <c r="E171" s="45">
        <f t="shared" si="31"/>
        <v>102.96209806462522</v>
      </c>
      <c r="F171" s="45">
        <f t="shared" si="24"/>
        <v>0</v>
      </c>
      <c r="G171" s="45">
        <f t="shared" si="26"/>
        <v>0</v>
      </c>
      <c r="H171" s="45">
        <f t="shared" si="27"/>
        <v>0</v>
      </c>
      <c r="I171" s="45">
        <f t="shared" si="28"/>
        <v>0</v>
      </c>
      <c r="J171" s="3"/>
      <c r="M171"/>
      <c r="N171"/>
      <c r="O171"/>
      <c r="P171"/>
      <c r="Q171"/>
      <c r="R171" s="58">
        <v>69</v>
      </c>
      <c r="S171" s="189">
        <f t="shared" si="29"/>
        <v>55.684036287795628</v>
      </c>
      <c r="T171" s="60">
        <f t="shared" si="32"/>
        <v>69.893290499920496</v>
      </c>
      <c r="U171" s="190">
        <f t="shared" si="33"/>
        <v>88.680310391521658</v>
      </c>
      <c r="V171" s="60">
        <f t="shared" si="34"/>
        <v>102.96209806462522</v>
      </c>
      <c r="AE171"/>
      <c r="AH171"/>
      <c r="AN171"/>
      <c r="AW171"/>
      <c r="AX171"/>
    </row>
    <row r="172" spans="2:50">
      <c r="B172" s="27">
        <f t="shared" si="30"/>
        <v>69.5</v>
      </c>
      <c r="C172" s="28">
        <f t="shared" si="25"/>
        <v>1.1583333333333334</v>
      </c>
      <c r="D172" s="45"/>
      <c r="E172" s="45">
        <f t="shared" si="31"/>
        <v>102.45633742009045</v>
      </c>
      <c r="F172" s="45">
        <f t="shared" si="24"/>
        <v>0</v>
      </c>
      <c r="G172" s="45">
        <f t="shared" si="26"/>
        <v>0</v>
      </c>
      <c r="H172" s="45">
        <f t="shared" si="27"/>
        <v>0</v>
      </c>
      <c r="I172" s="45">
        <f t="shared" si="28"/>
        <v>0</v>
      </c>
      <c r="J172" s="3"/>
      <c r="M172"/>
      <c r="N172"/>
      <c r="O172"/>
      <c r="P172"/>
      <c r="Q172"/>
      <c r="R172" s="58">
        <v>69.5</v>
      </c>
      <c r="S172" s="189">
        <f t="shared" si="29"/>
        <v>55.414911479148621</v>
      </c>
      <c r="T172" s="60">
        <f t="shared" si="32"/>
        <v>69.552980386208475</v>
      </c>
      <c r="U172" s="190">
        <f t="shared" si="33"/>
        <v>88.245977695192138</v>
      </c>
      <c r="V172" s="60">
        <f t="shared" si="34"/>
        <v>102.45633742009045</v>
      </c>
      <c r="AE172"/>
      <c r="AH172"/>
      <c r="AN172"/>
      <c r="AW172"/>
      <c r="AX172"/>
    </row>
    <row r="173" spans="2:50">
      <c r="B173" s="27">
        <f t="shared" si="30"/>
        <v>70</v>
      </c>
      <c r="C173" s="28">
        <f t="shared" si="25"/>
        <v>1.1666666666666667</v>
      </c>
      <c r="D173" s="45"/>
      <c r="E173" s="45">
        <f t="shared" si="31"/>
        <v>101.95666005953268</v>
      </c>
      <c r="F173" s="45">
        <f t="shared" si="24"/>
        <v>0</v>
      </c>
      <c r="G173" s="45">
        <f t="shared" si="26"/>
        <v>0</v>
      </c>
      <c r="H173" s="45">
        <f t="shared" si="27"/>
        <v>0</v>
      </c>
      <c r="I173" s="45">
        <f t="shared" si="28"/>
        <v>0</v>
      </c>
      <c r="J173" s="3"/>
      <c r="M173"/>
      <c r="N173"/>
      <c r="O173"/>
      <c r="P173"/>
      <c r="Q173"/>
      <c r="R173" s="58">
        <v>70</v>
      </c>
      <c r="S173" s="189">
        <f t="shared" si="29"/>
        <v>55.149002658212574</v>
      </c>
      <c r="T173" s="60">
        <f t="shared" si="32"/>
        <v>69.21674900553559</v>
      </c>
      <c r="U173" s="190">
        <f t="shared" si="33"/>
        <v>87.816862973781696</v>
      </c>
      <c r="V173" s="60">
        <f t="shared" si="34"/>
        <v>101.95666005953268</v>
      </c>
      <c r="AE173"/>
      <c r="AH173"/>
      <c r="AN173"/>
      <c r="AW173"/>
      <c r="AX173"/>
    </row>
    <row r="174" spans="2:50">
      <c r="B174" s="27">
        <f t="shared" si="30"/>
        <v>70.5</v>
      </c>
      <c r="C174" s="28">
        <f t="shared" si="25"/>
        <v>1.175</v>
      </c>
      <c r="D174" s="45"/>
      <c r="E174" s="45">
        <f t="shared" si="31"/>
        <v>101.46295013991875</v>
      </c>
      <c r="F174" s="45">
        <f t="shared" si="24"/>
        <v>0</v>
      </c>
      <c r="G174" s="45">
        <f t="shared" si="26"/>
        <v>0</v>
      </c>
      <c r="H174" s="45">
        <f t="shared" si="27"/>
        <v>0</v>
      </c>
      <c r="I174" s="45">
        <f t="shared" si="28"/>
        <v>0</v>
      </c>
      <c r="J174" s="3"/>
      <c r="M174"/>
      <c r="N174"/>
      <c r="O174"/>
      <c r="P174"/>
      <c r="Q174"/>
      <c r="R174" s="58">
        <v>70.5</v>
      </c>
      <c r="S174" s="189">
        <f t="shared" si="29"/>
        <v>54.8862488322182</v>
      </c>
      <c r="T174" s="60">
        <f t="shared" si="32"/>
        <v>68.884518859323805</v>
      </c>
      <c r="U174" s="190">
        <f t="shared" si="33"/>
        <v>87.392866935593233</v>
      </c>
      <c r="V174" s="60">
        <f t="shared" si="34"/>
        <v>101.46295013991875</v>
      </c>
      <c r="AE174"/>
      <c r="AH174"/>
      <c r="AN174"/>
      <c r="AW174"/>
      <c r="AX174"/>
    </row>
    <row r="175" spans="2:50">
      <c r="B175" s="27">
        <f t="shared" si="30"/>
        <v>71</v>
      </c>
      <c r="C175" s="28">
        <f t="shared" si="25"/>
        <v>1.1833333333333333</v>
      </c>
      <c r="D175" s="45"/>
      <c r="E175" s="45">
        <f t="shared" si="31"/>
        <v>100.97509482536213</v>
      </c>
      <c r="F175" s="45">
        <f t="shared" si="24"/>
        <v>0</v>
      </c>
      <c r="G175" s="45">
        <f t="shared" si="26"/>
        <v>0</v>
      </c>
      <c r="H175" s="45">
        <f t="shared" si="27"/>
        <v>0</v>
      </c>
      <c r="I175" s="45">
        <f t="shared" si="28"/>
        <v>0</v>
      </c>
      <c r="J175" s="3"/>
      <c r="M175"/>
      <c r="N175"/>
      <c r="O175"/>
      <c r="P175"/>
      <c r="Q175"/>
      <c r="R175" s="58">
        <v>71</v>
      </c>
      <c r="S175" s="189">
        <f t="shared" si="29"/>
        <v>54.626590587026833</v>
      </c>
      <c r="T175" s="60">
        <f t="shared" si="32"/>
        <v>68.556214457529805</v>
      </c>
      <c r="U175" s="190">
        <f t="shared" si="33"/>
        <v>86.973892865041591</v>
      </c>
      <c r="V175" s="60">
        <f t="shared" si="34"/>
        <v>100.97509482536213</v>
      </c>
      <c r="AE175"/>
      <c r="AH175"/>
      <c r="AN175"/>
      <c r="AW175"/>
      <c r="AX175"/>
    </row>
    <row r="176" spans="2:50">
      <c r="B176" s="27">
        <f t="shared" si="30"/>
        <v>71.5</v>
      </c>
      <c r="C176" s="28">
        <f t="shared" si="25"/>
        <v>1.1916666666666667</v>
      </c>
      <c r="D176" s="45"/>
      <c r="E176" s="45">
        <f t="shared" si="31"/>
        <v>100.49298418855513</v>
      </c>
      <c r="F176" s="45">
        <f t="shared" si="24"/>
        <v>0</v>
      </c>
      <c r="G176" s="45">
        <f t="shared" si="26"/>
        <v>0</v>
      </c>
      <c r="H176" s="45">
        <f t="shared" si="27"/>
        <v>0</v>
      </c>
      <c r="I176" s="45">
        <f t="shared" si="28"/>
        <v>0</v>
      </c>
      <c r="J176" s="3"/>
      <c r="M176"/>
      <c r="N176"/>
      <c r="O176"/>
      <c r="P176"/>
      <c r="Q176"/>
      <c r="R176" s="58">
        <v>71.5</v>
      </c>
      <c r="S176" s="189">
        <f t="shared" si="29"/>
        <v>54.369970035506093</v>
      </c>
      <c r="T176" s="60">
        <f t="shared" si="32"/>
        <v>68.231762252892764</v>
      </c>
      <c r="U176" s="190">
        <f t="shared" si="33"/>
        <v>86.559846538249687</v>
      </c>
      <c r="V176" s="60">
        <f t="shared" si="34"/>
        <v>100.49298418855513</v>
      </c>
      <c r="AE176"/>
      <c r="AH176"/>
      <c r="AN176"/>
      <c r="AW176"/>
      <c r="AX176"/>
    </row>
    <row r="177" spans="2:50">
      <c r="B177" s="27">
        <f t="shared" si="30"/>
        <v>72</v>
      </c>
      <c r="C177" s="28">
        <f t="shared" si="25"/>
        <v>1.2</v>
      </c>
      <c r="D177" s="45"/>
      <c r="E177" s="45">
        <f t="shared" si="31"/>
        <v>100.01651111609408</v>
      </c>
      <c r="F177" s="45">
        <f t="shared" si="24"/>
        <v>0</v>
      </c>
      <c r="G177" s="45">
        <f t="shared" si="26"/>
        <v>0</v>
      </c>
      <c r="H177" s="45">
        <f t="shared" si="27"/>
        <v>0</v>
      </c>
      <c r="I177" s="45">
        <f t="shared" si="28"/>
        <v>0</v>
      </c>
      <c r="J177" s="3"/>
      <c r="M177"/>
      <c r="N177"/>
      <c r="O177"/>
      <c r="P177"/>
      <c r="Q177"/>
      <c r="R177" s="58">
        <v>72</v>
      </c>
      <c r="S177" s="189">
        <f t="shared" si="29"/>
        <v>54.116330767940426</v>
      </c>
      <c r="T177" s="60">
        <f t="shared" si="32"/>
        <v>67.911090577776022</v>
      </c>
      <c r="U177" s="190">
        <f t="shared" si="33"/>
        <v>86.150636141976975</v>
      </c>
      <c r="V177" s="60">
        <f t="shared" si="34"/>
        <v>100.01651111609408</v>
      </c>
      <c r="AE177"/>
      <c r="AH177"/>
      <c r="AN177"/>
      <c r="AW177"/>
      <c r="AX177"/>
    </row>
    <row r="178" spans="2:50">
      <c r="B178" s="27">
        <f t="shared" si="30"/>
        <v>72.5</v>
      </c>
      <c r="C178" s="28">
        <f t="shared" si="25"/>
        <v>1.2083333333333333</v>
      </c>
      <c r="D178" s="45"/>
      <c r="E178" s="45">
        <f t="shared" si="31"/>
        <v>99.545571217519566</v>
      </c>
      <c r="F178" s="45">
        <f t="shared" si="24"/>
        <v>0</v>
      </c>
      <c r="G178" s="45">
        <f t="shared" si="26"/>
        <v>0</v>
      </c>
      <c r="H178" s="45">
        <f t="shared" si="27"/>
        <v>0</v>
      </c>
      <c r="I178" s="45">
        <f t="shared" si="28"/>
        <v>0</v>
      </c>
      <c r="J178" s="3"/>
      <c r="M178"/>
      <c r="N178"/>
      <c r="O178"/>
      <c r="P178"/>
      <c r="Q178"/>
      <c r="R178" s="58">
        <v>72.5</v>
      </c>
      <c r="S178" s="189">
        <f t="shared" si="29"/>
        <v>53.865617804383618</v>
      </c>
      <c r="T178" s="60">
        <f t="shared" si="32"/>
        <v>67.594129583484531</v>
      </c>
      <c r="U178" s="190">
        <f t="shared" si="33"/>
        <v>85.746172195727894</v>
      </c>
      <c r="V178" s="60">
        <f t="shared" si="34"/>
        <v>99.545571217519566</v>
      </c>
      <c r="AE178"/>
      <c r="AH178"/>
      <c r="AN178"/>
      <c r="AW178"/>
      <c r="AX178"/>
    </row>
    <row r="179" spans="2:50">
      <c r="B179" s="27">
        <f t="shared" si="30"/>
        <v>73</v>
      </c>
      <c r="C179" s="28">
        <f t="shared" si="25"/>
        <v>1.2166666666666666</v>
      </c>
      <c r="D179" s="45"/>
      <c r="E179" s="45">
        <f t="shared" si="31"/>
        <v>99.080062737899254</v>
      </c>
      <c r="F179" s="45">
        <f t="shared" si="24"/>
        <v>0</v>
      </c>
      <c r="G179" s="45">
        <f t="shared" si="26"/>
        <v>0</v>
      </c>
      <c r="H179" s="45">
        <f t="shared" si="27"/>
        <v>0</v>
      </c>
      <c r="I179" s="45">
        <f t="shared" si="28"/>
        <v>0</v>
      </c>
      <c r="J179" s="3"/>
      <c r="M179"/>
      <c r="N179"/>
      <c r="O179"/>
      <c r="P179"/>
      <c r="Q179"/>
      <c r="R179" s="58">
        <v>73</v>
      </c>
      <c r="S179" s="189">
        <f t="shared" si="29"/>
        <v>53.617777548863849</v>
      </c>
      <c r="T179" s="60">
        <f t="shared" si="32"/>
        <v>67.280811181943349</v>
      </c>
      <c r="U179" s="190">
        <f t="shared" si="33"/>
        <v>85.34636747689342</v>
      </c>
      <c r="V179" s="60">
        <f t="shared" si="34"/>
        <v>99.080062737899254</v>
      </c>
      <c r="AE179"/>
      <c r="AH179"/>
      <c r="AN179"/>
      <c r="AW179"/>
      <c r="AX179"/>
    </row>
    <row r="180" spans="2:50">
      <c r="B180" s="27">
        <f t="shared" si="30"/>
        <v>73.5</v>
      </c>
      <c r="C180" s="28">
        <f t="shared" si="25"/>
        <v>1.2250000000000001</v>
      </c>
      <c r="D180" s="45"/>
      <c r="E180" s="45">
        <f t="shared" si="31"/>
        <v>98.619886473794253</v>
      </c>
      <c r="F180" s="45">
        <f t="shared" si="24"/>
        <v>0</v>
      </c>
      <c r="G180" s="45">
        <f t="shared" si="26"/>
        <v>0</v>
      </c>
      <c r="H180" s="45">
        <f t="shared" si="27"/>
        <v>0</v>
      </c>
      <c r="I180" s="45">
        <f t="shared" si="28"/>
        <v>0</v>
      </c>
      <c r="J180" s="3"/>
      <c r="M180"/>
      <c r="N180"/>
      <c r="O180"/>
      <c r="P180"/>
      <c r="Q180"/>
      <c r="R180" s="58">
        <v>73.5</v>
      </c>
      <c r="S180" s="189">
        <f t="shared" si="29"/>
        <v>53.372757745357845</v>
      </c>
      <c r="T180" s="60">
        <f t="shared" si="32"/>
        <v>66.971068989631348</v>
      </c>
      <c r="U180" s="190">
        <f t="shared" si="33"/>
        <v>84.951136948788516</v>
      </c>
      <c r="V180" s="60">
        <f t="shared" si="34"/>
        <v>98.619886473794253</v>
      </c>
      <c r="AE180"/>
      <c r="AH180"/>
      <c r="AN180"/>
      <c r="AW180"/>
      <c r="AX180"/>
    </row>
    <row r="181" spans="2:50">
      <c r="B181" s="27">
        <f t="shared" si="30"/>
        <v>74</v>
      </c>
      <c r="C181" s="28">
        <f t="shared" si="25"/>
        <v>1.2333333333333334</v>
      </c>
      <c r="D181" s="45"/>
      <c r="E181" s="45">
        <f t="shared" si="31"/>
        <v>98.16494569245495</v>
      </c>
      <c r="F181" s="45">
        <f t="shared" si="24"/>
        <v>0</v>
      </c>
      <c r="G181" s="45">
        <f t="shared" si="26"/>
        <v>0</v>
      </c>
      <c r="H181" s="45">
        <f t="shared" si="27"/>
        <v>0</v>
      </c>
      <c r="I181" s="45">
        <f t="shared" si="28"/>
        <v>0</v>
      </c>
      <c r="J181" s="3"/>
      <c r="M181"/>
      <c r="N181"/>
      <c r="O181"/>
      <c r="P181"/>
      <c r="Q181"/>
      <c r="R181" s="58">
        <v>74</v>
      </c>
      <c r="S181" s="189">
        <f t="shared" si="29"/>
        <v>53.130507435453403</v>
      </c>
      <c r="T181" s="60">
        <f t="shared" si="32"/>
        <v>66.664838273666859</v>
      </c>
      <c r="U181" s="190">
        <f t="shared" si="33"/>
        <v>84.560397691454398</v>
      </c>
      <c r="V181" s="60">
        <f t="shared" si="34"/>
        <v>98.16494569245495</v>
      </c>
      <c r="AE181"/>
      <c r="AH181"/>
      <c r="AN181"/>
      <c r="AW181"/>
      <c r="AX181"/>
    </row>
    <row r="182" spans="2:50">
      <c r="B182" s="27">
        <f t="shared" si="30"/>
        <v>74.5</v>
      </c>
      <c r="C182" s="28">
        <f t="shared" si="25"/>
        <v>1.2416666666666667</v>
      </c>
      <c r="D182" s="45"/>
      <c r="E182" s="45">
        <f t="shared" si="31"/>
        <v>97.715146054101496</v>
      </c>
      <c r="F182" s="45">
        <f t="shared" si="24"/>
        <v>0</v>
      </c>
      <c r="G182" s="45">
        <f t="shared" si="26"/>
        <v>0</v>
      </c>
      <c r="H182" s="45">
        <f t="shared" si="27"/>
        <v>0</v>
      </c>
      <c r="I182" s="45">
        <f t="shared" si="28"/>
        <v>0</v>
      </c>
      <c r="J182" s="3"/>
      <c r="M182"/>
      <c r="N182"/>
      <c r="O182"/>
      <c r="P182"/>
      <c r="Q182"/>
      <c r="R182" s="58">
        <v>74.5</v>
      </c>
      <c r="S182" s="189">
        <f t="shared" si="29"/>
        <v>52.890976917625579</v>
      </c>
      <c r="T182" s="60">
        <f t="shared" si="32"/>
        <v>66.362055899949894</v>
      </c>
      <c r="U182" s="190">
        <f t="shared" si="33"/>
        <v>84.174068835101664</v>
      </c>
      <c r="V182" s="60">
        <f t="shared" si="34"/>
        <v>97.715146054101496</v>
      </c>
      <c r="AE182"/>
      <c r="AH182"/>
      <c r="AN182"/>
      <c r="AW182"/>
      <c r="AX182"/>
    </row>
    <row r="183" spans="2:50">
      <c r="B183" s="27">
        <f t="shared" si="30"/>
        <v>75</v>
      </c>
      <c r="C183" s="28">
        <f t="shared" si="25"/>
        <v>1.25</v>
      </c>
      <c r="D183" s="45"/>
      <c r="E183" s="45">
        <f t="shared" si="31"/>
        <v>97.270395537151217</v>
      </c>
      <c r="F183" s="45">
        <f t="shared" si="24"/>
        <v>0</v>
      </c>
      <c r="G183" s="45">
        <f t="shared" si="26"/>
        <v>0</v>
      </c>
      <c r="H183" s="45">
        <f t="shared" si="27"/>
        <v>0</v>
      </c>
      <c r="I183" s="45">
        <f t="shared" si="28"/>
        <v>0</v>
      </c>
      <c r="J183" s="3"/>
      <c r="M183"/>
      <c r="N183"/>
      <c r="O183"/>
      <c r="P183"/>
      <c r="Q183"/>
      <c r="R183" s="58">
        <v>75</v>
      </c>
      <c r="S183" s="189">
        <f t="shared" si="29"/>
        <v>52.654117708053761</v>
      </c>
      <c r="T183" s="60">
        <f t="shared" si="32"/>
        <v>66.062660283268158</v>
      </c>
      <c r="U183" s="190">
        <f t="shared" si="33"/>
        <v>83.792071496075977</v>
      </c>
      <c r="V183" s="60">
        <f t="shared" si="34"/>
        <v>97.270395537151217</v>
      </c>
      <c r="AE183"/>
      <c r="AH183"/>
      <c r="AN183"/>
      <c r="AW183"/>
      <c r="AX183"/>
    </row>
    <row r="184" spans="2:50">
      <c r="B184" s="27">
        <f t="shared" si="30"/>
        <v>75.5</v>
      </c>
      <c r="C184" s="28">
        <f t="shared" si="25"/>
        <v>1.2583333333333333</v>
      </c>
      <c r="D184" s="45"/>
      <c r="E184" s="45">
        <f t="shared" si="31"/>
        <v>96.830604366263231</v>
      </c>
      <c r="F184" s="45">
        <f t="shared" si="24"/>
        <v>0</v>
      </c>
      <c r="G184" s="45">
        <f t="shared" si="26"/>
        <v>0</v>
      </c>
      <c r="H184" s="45">
        <f t="shared" si="27"/>
        <v>0</v>
      </c>
      <c r="I184" s="45">
        <f t="shared" si="28"/>
        <v>0</v>
      </c>
      <c r="J184" s="3"/>
      <c r="M184"/>
      <c r="N184"/>
      <c r="O184"/>
      <c r="P184"/>
      <c r="Q184"/>
      <c r="R184" s="58">
        <v>75.5</v>
      </c>
      <c r="S184" s="189">
        <f t="shared" si="29"/>
        <v>52.419882502912245</v>
      </c>
      <c r="T184" s="60">
        <f t="shared" si="32"/>
        <v>65.76659133928149</v>
      </c>
      <c r="U184" s="190">
        <f t="shared" si="33"/>
        <v>83.414328715235413</v>
      </c>
      <c r="V184" s="60">
        <f t="shared" si="34"/>
        <v>96.830604366263231</v>
      </c>
      <c r="AE184"/>
      <c r="AH184"/>
      <c r="AN184"/>
      <c r="AW184"/>
      <c r="AX184"/>
    </row>
    <row r="185" spans="2:50">
      <c r="B185" s="27">
        <f t="shared" si="30"/>
        <v>76</v>
      </c>
      <c r="C185" s="28">
        <f t="shared" si="25"/>
        <v>1.2666666666666666</v>
      </c>
      <c r="D185" s="45"/>
      <c r="E185" s="45">
        <f t="shared" si="31"/>
        <v>96.395684943075167</v>
      </c>
      <c r="F185" s="45">
        <f t="shared" si="24"/>
        <v>0</v>
      </c>
      <c r="G185" s="45">
        <f t="shared" si="26"/>
        <v>0</v>
      </c>
      <c r="H185" s="45">
        <f t="shared" si="27"/>
        <v>0</v>
      </c>
      <c r="I185" s="45">
        <f t="shared" si="28"/>
        <v>0</v>
      </c>
      <c r="J185" s="3"/>
      <c r="M185"/>
      <c r="N185"/>
      <c r="O185"/>
      <c r="P185"/>
      <c r="Q185"/>
      <c r="R185" s="58">
        <v>76</v>
      </c>
      <c r="S185" s="189">
        <f t="shared" si="29"/>
        <v>52.188225142069207</v>
      </c>
      <c r="T185" s="60">
        <f t="shared" si="32"/>
        <v>65.473790438300313</v>
      </c>
      <c r="U185" s="190">
        <f t="shared" si="33"/>
        <v>83.040765398633127</v>
      </c>
      <c r="V185" s="60">
        <f t="shared" si="34"/>
        <v>96.395684943075167</v>
      </c>
      <c r="AE185"/>
      <c r="AH185"/>
      <c r="AN185"/>
      <c r="AW185"/>
      <c r="AX185"/>
    </row>
    <row r="186" spans="2:50">
      <c r="B186" s="27">
        <f t="shared" si="30"/>
        <v>76.5</v>
      </c>
      <c r="C186" s="28">
        <f t="shared" si="25"/>
        <v>1.2749999999999999</v>
      </c>
      <c r="D186" s="45"/>
      <c r="E186" s="45">
        <f t="shared" si="31"/>
        <v>95.965551779515238</v>
      </c>
      <c r="F186" s="45">
        <f t="shared" si="24"/>
        <v>0</v>
      </c>
      <c r="G186" s="45">
        <f t="shared" si="26"/>
        <v>0</v>
      </c>
      <c r="H186" s="45">
        <f t="shared" si="27"/>
        <v>0</v>
      </c>
      <c r="I186" s="45">
        <f t="shared" si="28"/>
        <v>0</v>
      </c>
      <c r="J186" s="3"/>
      <c r="M186"/>
      <c r="N186"/>
      <c r="O186"/>
      <c r="P186"/>
      <c r="Q186"/>
      <c r="R186" s="58">
        <v>76.5</v>
      </c>
      <c r="S186" s="189">
        <f t="shared" si="29"/>
        <v>51.9591005741324</v>
      </c>
      <c r="T186" s="60">
        <f t="shared" si="32"/>
        <v>65.184200360781304</v>
      </c>
      <c r="U186" s="190">
        <f t="shared" si="33"/>
        <v>82.671308260403933</v>
      </c>
      <c r="V186" s="60">
        <f t="shared" si="34"/>
        <v>95.965551779515238</v>
      </c>
      <c r="AE186"/>
      <c r="AH186"/>
      <c r="AN186"/>
      <c r="AW186"/>
      <c r="AX186"/>
    </row>
    <row r="187" spans="2:50">
      <c r="B187" s="27">
        <f t="shared" si="30"/>
        <v>77</v>
      </c>
      <c r="C187" s="28">
        <f t="shared" si="25"/>
        <v>1.2833333333333334</v>
      </c>
      <c r="D187" s="45"/>
      <c r="E187" s="45">
        <f t="shared" si="31"/>
        <v>95.540121433576942</v>
      </c>
      <c r="F187" s="45">
        <f t="shared" si="24"/>
        <v>0</v>
      </c>
      <c r="G187" s="45">
        <f t="shared" si="26"/>
        <v>0</v>
      </c>
      <c r="H187" s="45">
        <f t="shared" si="27"/>
        <v>0</v>
      </c>
      <c r="I187" s="45">
        <f t="shared" si="28"/>
        <v>0</v>
      </c>
      <c r="J187" s="3"/>
      <c r="M187"/>
      <c r="N187"/>
      <c r="O187"/>
      <c r="P187"/>
      <c r="Q187"/>
      <c r="R187" s="58">
        <v>77</v>
      </c>
      <c r="S187" s="189">
        <f t="shared" si="29"/>
        <v>51.73246482278379</v>
      </c>
      <c r="T187" s="60">
        <f t="shared" si="32"/>
        <v>64.897765254464616</v>
      </c>
      <c r="U187" s="190">
        <f t="shared" si="33"/>
        <v>82.305885767760003</v>
      </c>
      <c r="V187" s="60">
        <f t="shared" si="34"/>
        <v>95.540121433576942</v>
      </c>
      <c r="AE187"/>
      <c r="AH187"/>
      <c r="AN187"/>
      <c r="AW187"/>
      <c r="AX187"/>
    </row>
    <row r="188" spans="2:50">
      <c r="B188" s="27">
        <f t="shared" si="30"/>
        <v>77.5</v>
      </c>
      <c r="C188" s="28">
        <f t="shared" si="25"/>
        <v>1.2916666666666667</v>
      </c>
      <c r="D188" s="45"/>
      <c r="E188" s="45">
        <f t="shared" si="31"/>
        <v>95.119312447451136</v>
      </c>
      <c r="F188" s="45">
        <f t="shared" si="24"/>
        <v>0</v>
      </c>
      <c r="G188" s="45">
        <f t="shared" si="26"/>
        <v>0</v>
      </c>
      <c r="H188" s="45">
        <f t="shared" si="27"/>
        <v>0</v>
      </c>
      <c r="I188" s="45">
        <f t="shared" si="28"/>
        <v>0</v>
      </c>
      <c r="J188" s="3"/>
      <c r="M188"/>
      <c r="N188"/>
      <c r="O188"/>
      <c r="P188"/>
      <c r="Q188"/>
      <c r="R188" s="58">
        <v>77.5</v>
      </c>
      <c r="S188" s="189">
        <f t="shared" si="29"/>
        <v>51.508274954346952</v>
      </c>
      <c r="T188" s="60">
        <f t="shared" si="32"/>
        <v>64.614430593082915</v>
      </c>
      <c r="U188" s="190">
        <f t="shared" si="33"/>
        <v>81.944428088004386</v>
      </c>
      <c r="V188" s="60">
        <f t="shared" si="34"/>
        <v>95.119312447451136</v>
      </c>
      <c r="AE188"/>
      <c r="AH188"/>
      <c r="AN188"/>
      <c r="AW188"/>
      <c r="AX188"/>
    </row>
    <row r="189" spans="2:50">
      <c r="B189" s="27">
        <f t="shared" si="30"/>
        <v>78</v>
      </c>
      <c r="C189" s="28">
        <f t="shared" si="25"/>
        <v>1.3</v>
      </c>
      <c r="D189" s="45"/>
      <c r="E189" s="45">
        <f t="shared" si="31"/>
        <v>94.703045287913184</v>
      </c>
      <c r="F189" s="45">
        <f t="shared" si="24"/>
        <v>0</v>
      </c>
      <c r="G189" s="45">
        <f t="shared" si="26"/>
        <v>0</v>
      </c>
      <c r="H189" s="45">
        <f t="shared" si="27"/>
        <v>0</v>
      </c>
      <c r="I189" s="45">
        <f t="shared" si="28"/>
        <v>0</v>
      </c>
      <c r="J189" s="3"/>
      <c r="M189"/>
      <c r="N189"/>
      <c r="O189"/>
      <c r="P189"/>
      <c r="Q189"/>
      <c r="R189" s="58">
        <v>78</v>
      </c>
      <c r="S189" s="189">
        <f t="shared" si="29"/>
        <v>51.28648904653479</v>
      </c>
      <c r="T189" s="60">
        <f t="shared" si="32"/>
        <v>64.334143136573758</v>
      </c>
      <c r="U189" s="190">
        <f t="shared" si="33"/>
        <v>81.586867037475201</v>
      </c>
      <c r="V189" s="60">
        <f t="shared" si="34"/>
        <v>94.703045287913184</v>
      </c>
      <c r="AE189"/>
      <c r="AH189"/>
      <c r="AN189"/>
      <c r="AW189"/>
      <c r="AX189"/>
    </row>
    <row r="190" spans="2:50">
      <c r="B190" s="27">
        <f t="shared" si="30"/>
        <v>78.5</v>
      </c>
      <c r="C190" s="28">
        <f t="shared" si="25"/>
        <v>1.3083333333333333</v>
      </c>
      <c r="D190" s="45"/>
      <c r="E190" s="45">
        <f t="shared" si="31"/>
        <v>94.29124228887035</v>
      </c>
      <c r="F190" s="45">
        <f t="shared" si="24"/>
        <v>0</v>
      </c>
      <c r="G190" s="45">
        <f t="shared" si="26"/>
        <v>0</v>
      </c>
      <c r="H190" s="45">
        <f t="shared" si="27"/>
        <v>0</v>
      </c>
      <c r="I190" s="45">
        <f t="shared" si="28"/>
        <v>0</v>
      </c>
      <c r="J190" s="3"/>
      <c r="M190"/>
      <c r="N190"/>
      <c r="O190"/>
      <c r="P190"/>
      <c r="Q190"/>
      <c r="R190" s="58">
        <v>78.5</v>
      </c>
      <c r="S190" s="189">
        <f t="shared" si="29"/>
        <v>51.067066158327378</v>
      </c>
      <c r="T190" s="60">
        <f t="shared" si="32"/>
        <v>64.056850892732214</v>
      </c>
      <c r="U190" s="190">
        <f t="shared" si="33"/>
        <v>81.233136032339587</v>
      </c>
      <c r="V190" s="60">
        <f t="shared" si="34"/>
        <v>94.29124228887035</v>
      </c>
      <c r="AE190"/>
      <c r="AH190"/>
      <c r="AN190"/>
      <c r="AW190"/>
      <c r="AX190"/>
    </row>
    <row r="191" spans="2:50">
      <c r="B191" s="27">
        <f t="shared" si="30"/>
        <v>79</v>
      </c>
      <c r="C191" s="28">
        <f t="shared" si="25"/>
        <v>1.3166666666666667</v>
      </c>
      <c r="D191" s="45"/>
      <c r="E191" s="45">
        <f t="shared" si="31"/>
        <v>93.883827595977337</v>
      </c>
      <c r="F191" s="45">
        <f t="shared" si="24"/>
        <v>0</v>
      </c>
      <c r="G191" s="45">
        <f t="shared" si="26"/>
        <v>0</v>
      </c>
      <c r="H191" s="45">
        <f t="shared" si="27"/>
        <v>0</v>
      </c>
      <c r="I191" s="45">
        <f t="shared" si="28"/>
        <v>0</v>
      </c>
      <c r="J191" s="3"/>
      <c r="M191"/>
      <c r="N191"/>
      <c r="O191"/>
      <c r="P191"/>
      <c r="Q191"/>
      <c r="R191" s="58">
        <v>79</v>
      </c>
      <c r="S191" s="189">
        <f t="shared" si="29"/>
        <v>50.849966300932124</v>
      </c>
      <c r="T191" s="60">
        <f t="shared" si="32"/>
        <v>63.782503080242726</v>
      </c>
      <c r="U191" s="190">
        <f t="shared" si="33"/>
        <v>80.883170041157967</v>
      </c>
      <c r="V191" s="60">
        <f t="shared" si="34"/>
        <v>93.883827595977337</v>
      </c>
      <c r="AE191"/>
      <c r="AH191"/>
      <c r="AN191"/>
      <c r="AW191"/>
      <c r="AX191"/>
    </row>
    <row r="192" spans="2:50">
      <c r="B192" s="27">
        <f t="shared" si="30"/>
        <v>79.5</v>
      </c>
      <c r="C192" s="28">
        <f t="shared" si="25"/>
        <v>1.325</v>
      </c>
      <c r="D192" s="45"/>
      <c r="E192" s="45">
        <f t="shared" si="31"/>
        <v>93.480727113232319</v>
      </c>
      <c r="F192" s="45">
        <f t="shared" si="24"/>
        <v>0</v>
      </c>
      <c r="G192" s="45">
        <f t="shared" si="26"/>
        <v>0</v>
      </c>
      <c r="H192" s="45">
        <f t="shared" si="27"/>
        <v>0</v>
      </c>
      <c r="I192" s="45">
        <f t="shared" si="28"/>
        <v>0</v>
      </c>
      <c r="J192" s="3"/>
      <c r="M192"/>
      <c r="N192"/>
      <c r="O192"/>
      <c r="P192"/>
      <c r="Q192"/>
      <c r="R192" s="58">
        <v>79.5</v>
      </c>
      <c r="S192" s="189">
        <f t="shared" si="29"/>
        <v>50.635150409780508</v>
      </c>
      <c r="T192" s="60">
        <f t="shared" si="32"/>
        <v>63.511050093031329</v>
      </c>
      <c r="U192" s="190">
        <f t="shared" si="33"/>
        <v>80.536905539144485</v>
      </c>
      <c r="V192" s="60">
        <f t="shared" si="34"/>
        <v>93.480727113232319</v>
      </c>
      <c r="AE192"/>
      <c r="AH192"/>
      <c r="AN192"/>
      <c r="AW192"/>
      <c r="AX192"/>
    </row>
    <row r="193" spans="1:50">
      <c r="B193" s="27">
        <f t="shared" si="30"/>
        <v>80</v>
      </c>
      <c r="C193" s="28">
        <f t="shared" si="25"/>
        <v>1.3333333333333333</v>
      </c>
      <c r="D193" s="45"/>
      <c r="E193" s="45">
        <f t="shared" si="31"/>
        <v>93.081868451472531</v>
      </c>
      <c r="F193" s="45">
        <f t="shared" ref="F193:F213" si="35">E193*$B$11</f>
        <v>0</v>
      </c>
      <c r="G193" s="45">
        <f t="shared" si="26"/>
        <v>0</v>
      </c>
      <c r="H193" s="45">
        <f t="shared" si="27"/>
        <v>0</v>
      </c>
      <c r="I193" s="45">
        <f t="shared" si="28"/>
        <v>0</v>
      </c>
      <c r="J193" s="3"/>
      <c r="M193"/>
      <c r="N193"/>
      <c r="O193"/>
      <c r="P193"/>
      <c r="Q193"/>
      <c r="R193" s="58">
        <v>80</v>
      </c>
      <c r="S193" s="189">
        <f t="shared" si="29"/>
        <v>50.422580317518779</v>
      </c>
      <c r="T193" s="60">
        <f t="shared" si="32"/>
        <v>63.242443465884605</v>
      </c>
      <c r="U193" s="190">
        <f t="shared" si="33"/>
        <v>80.194280464053165</v>
      </c>
      <c r="V193" s="60">
        <f t="shared" si="34"/>
        <v>93.081868451472531</v>
      </c>
      <c r="AE193"/>
      <c r="AH193"/>
      <c r="AN193"/>
      <c r="AW193"/>
      <c r="AX193"/>
    </row>
    <row r="194" spans="1:50">
      <c r="B194" s="27">
        <f t="shared" si="30"/>
        <v>80.5</v>
      </c>
      <c r="C194" s="28">
        <f t="shared" si="25"/>
        <v>1.3416666666666666</v>
      </c>
      <c r="D194" s="45"/>
      <c r="E194" s="45">
        <f t="shared" si="31"/>
        <v>92.687180878688338</v>
      </c>
      <c r="F194" s="45">
        <f t="shared" si="35"/>
        <v>0</v>
      </c>
      <c r="G194" s="45">
        <f t="shared" si="26"/>
        <v>0</v>
      </c>
      <c r="H194" s="45">
        <f t="shared" si="27"/>
        <v>0</v>
      </c>
      <c r="I194" s="45">
        <f t="shared" si="28"/>
        <v>0</v>
      </c>
      <c r="J194" s="3"/>
      <c r="M194"/>
      <c r="N194"/>
      <c r="O194"/>
      <c r="P194"/>
      <c r="Q194"/>
      <c r="R194" s="58">
        <v>80.5</v>
      </c>
      <c r="S194" s="189">
        <f t="shared" si="29"/>
        <v>50.212218727950706</v>
      </c>
      <c r="T194" s="60">
        <f t="shared" si="32"/>
        <v>62.976635841281215</v>
      </c>
      <c r="U194" s="190">
        <f t="shared" si="33"/>
        <v>79.85523417362171</v>
      </c>
      <c r="V194" s="60">
        <f t="shared" si="34"/>
        <v>92.687180878688338</v>
      </c>
      <c r="AE194"/>
      <c r="AH194"/>
      <c r="AN194"/>
      <c r="AW194"/>
      <c r="AX194"/>
    </row>
    <row r="195" spans="1:50">
      <c r="B195" s="27">
        <f t="shared" si="30"/>
        <v>81</v>
      </c>
      <c r="C195" s="28">
        <f t="shared" si="25"/>
        <v>1.35</v>
      </c>
      <c r="D195" s="45"/>
      <c r="E195" s="45">
        <f t="shared" si="31"/>
        <v>92.296595272082314</v>
      </c>
      <c r="F195" s="45">
        <f t="shared" si="35"/>
        <v>0</v>
      </c>
      <c r="G195" s="45">
        <f t="shared" si="26"/>
        <v>0</v>
      </c>
      <c r="H195" s="45">
        <f t="shared" si="27"/>
        <v>0</v>
      </c>
      <c r="I195" s="45">
        <f t="shared" si="28"/>
        <v>0</v>
      </c>
      <c r="J195" s="3"/>
      <c r="M195"/>
      <c r="N195"/>
      <c r="O195"/>
      <c r="P195"/>
      <c r="Q195"/>
      <c r="R195" s="58">
        <v>81</v>
      </c>
      <c r="S195" s="189">
        <f t="shared" si="29"/>
        <v>50.004029190893519</v>
      </c>
      <c r="T195" s="60">
        <f t="shared" si="32"/>
        <v>62.713580937387377</v>
      </c>
      <c r="U195" s="190">
        <f t="shared" si="33"/>
        <v>79.519707404509063</v>
      </c>
      <c r="V195" s="60">
        <f t="shared" si="34"/>
        <v>92.296595272082314</v>
      </c>
      <c r="AE195"/>
      <c r="AH195"/>
      <c r="AN195"/>
      <c r="AW195"/>
      <c r="AX195"/>
    </row>
    <row r="196" spans="1:50">
      <c r="B196" s="27">
        <f t="shared" si="30"/>
        <v>81.5</v>
      </c>
      <c r="C196" s="28">
        <f t="shared" si="25"/>
        <v>1.3583333333333334</v>
      </c>
      <c r="D196" s="45"/>
      <c r="E196" s="45">
        <f t="shared" si="31"/>
        <v>91.910044071801053</v>
      </c>
      <c r="F196" s="45">
        <f t="shared" si="35"/>
        <v>0</v>
      </c>
      <c r="G196" s="45">
        <f t="shared" si="26"/>
        <v>0</v>
      </c>
      <c r="H196" s="45">
        <f t="shared" si="27"/>
        <v>0</v>
      </c>
      <c r="I196" s="45">
        <f t="shared" si="28"/>
        <v>0</v>
      </c>
      <c r="J196" s="3"/>
      <c r="M196"/>
      <c r="N196"/>
      <c r="O196"/>
      <c r="P196"/>
      <c r="Q196"/>
      <c r="R196" s="58">
        <v>81.5</v>
      </c>
      <c r="S196" s="189">
        <f t="shared" si="29"/>
        <v>49.797976077909567</v>
      </c>
      <c r="T196" s="60">
        <f t="shared" si="32"/>
        <v>62.453233517167419</v>
      </c>
      <c r="U196" s="190">
        <f t="shared" si="33"/>
        <v>79.187642232665027</v>
      </c>
      <c r="V196" s="60">
        <f t="shared" si="34"/>
        <v>91.910044071801053</v>
      </c>
      <c r="AE196"/>
      <c r="AH196"/>
      <c r="AN196"/>
      <c r="AW196"/>
      <c r="AX196"/>
    </row>
    <row r="197" spans="1:50">
      <c r="A197"/>
      <c r="B197" s="27">
        <f t="shared" si="30"/>
        <v>82</v>
      </c>
      <c r="C197" s="28">
        <f t="shared" si="25"/>
        <v>1.3666666666666667</v>
      </c>
      <c r="D197" s="45"/>
      <c r="E197" s="45">
        <f t="shared" si="31"/>
        <v>91.527461236271051</v>
      </c>
      <c r="F197" s="45">
        <f t="shared" si="35"/>
        <v>0</v>
      </c>
      <c r="G197" s="45">
        <f t="shared" si="26"/>
        <v>0</v>
      </c>
      <c r="H197" s="45">
        <f t="shared" si="27"/>
        <v>0</v>
      </c>
      <c r="I197" s="45">
        <f t="shared" si="28"/>
        <v>0</v>
      </c>
      <c r="M197"/>
      <c r="N197"/>
      <c r="O197"/>
      <c r="P197"/>
      <c r="Q197"/>
      <c r="R197" s="58">
        <v>82</v>
      </c>
      <c r="S197" s="189">
        <f t="shared" si="29"/>
        <v>49.594024558877948</v>
      </c>
      <c r="T197" s="60">
        <f t="shared" si="32"/>
        <v>62.195549358564548</v>
      </c>
      <c r="U197" s="190">
        <f t="shared" si="33"/>
        <v>78.858982035073964</v>
      </c>
      <c r="V197" s="60">
        <f t="shared" si="34"/>
        <v>91.527461236271051</v>
      </c>
      <c r="AE197"/>
      <c r="AH197"/>
      <c r="AN197"/>
    </row>
    <row r="198" spans="1:50">
      <c r="A198"/>
      <c r="B198" s="27">
        <f t="shared" si="30"/>
        <v>82.5</v>
      </c>
      <c r="C198" s="28">
        <f t="shared" si="25"/>
        <v>1.375</v>
      </c>
      <c r="D198" s="45"/>
      <c r="E198" s="45">
        <f t="shared" si="31"/>
        <v>91.148782199075157</v>
      </c>
      <c r="F198" s="45">
        <f t="shared" si="35"/>
        <v>0</v>
      </c>
      <c r="G198" s="45">
        <f t="shared" si="26"/>
        <v>0</v>
      </c>
      <c r="H198" s="45">
        <f t="shared" si="27"/>
        <v>0</v>
      </c>
      <c r="I198" s="45">
        <f t="shared" si="28"/>
        <v>0</v>
      </c>
      <c r="M198"/>
      <c r="N198"/>
      <c r="O198"/>
      <c r="P198"/>
      <c r="Q198"/>
      <c r="R198" s="58">
        <v>82.5</v>
      </c>
      <c r="S198" s="189">
        <f t="shared" si="29"/>
        <v>49.392140579372231</v>
      </c>
      <c r="T198" s="60">
        <f t="shared" si="32"/>
        <v>61.940485225708926</v>
      </c>
      <c r="U198" s="190">
        <f t="shared" si="33"/>
        <v>78.533671452816876</v>
      </c>
      <c r="V198" s="60">
        <f t="shared" si="34"/>
        <v>91.148782199075157</v>
      </c>
      <c r="AE198"/>
      <c r="AH198"/>
      <c r="AN198"/>
    </row>
    <row r="199" spans="1:50">
      <c r="A199"/>
      <c r="B199" s="27">
        <f t="shared" si="30"/>
        <v>83</v>
      </c>
      <c r="C199" s="28">
        <f t="shared" si="25"/>
        <v>1.3833333333333333</v>
      </c>
      <c r="D199" s="45"/>
      <c r="E199" s="45">
        <f t="shared" si="31"/>
        <v>90.773943827305288</v>
      </c>
      <c r="F199" s="45">
        <f t="shared" si="35"/>
        <v>0</v>
      </c>
      <c r="G199" s="45">
        <f t="shared" si="26"/>
        <v>0</v>
      </c>
      <c r="H199" s="45">
        <f t="shared" si="27"/>
        <v>0</v>
      </c>
      <c r="I199" s="45">
        <f t="shared" si="28"/>
        <v>0</v>
      </c>
      <c r="M199"/>
      <c r="N199"/>
      <c r="O199"/>
      <c r="P199"/>
      <c r="Q199"/>
      <c r="R199" s="58">
        <v>83</v>
      </c>
      <c r="S199" s="189">
        <f t="shared" si="29"/>
        <v>49.192290838811644</v>
      </c>
      <c r="T199" s="60">
        <f t="shared" si="32"/>
        <v>61.687998841110257</v>
      </c>
      <c r="U199" s="190">
        <f t="shared" si="33"/>
        <v>78.21165635539802</v>
      </c>
      <c r="V199" s="60">
        <f t="shared" si="34"/>
        <v>90.773943827305288</v>
      </c>
      <c r="AE199"/>
      <c r="AH199"/>
      <c r="AN199"/>
    </row>
    <row r="200" spans="1:50">
      <c r="A200"/>
      <c r="B200" s="27">
        <f t="shared" si="30"/>
        <v>83.5</v>
      </c>
      <c r="C200" s="28">
        <f t="shared" si="25"/>
        <v>1.3916666666666666</v>
      </c>
      <c r="D200" s="45"/>
      <c r="E200" s="45">
        <f t="shared" si="31"/>
        <v>90.4028843813348</v>
      </c>
      <c r="F200" s="45">
        <f t="shared" si="35"/>
        <v>0</v>
      </c>
      <c r="G200" s="45">
        <f t="shared" si="26"/>
        <v>0</v>
      </c>
      <c r="H200" s="45">
        <f t="shared" si="27"/>
        <v>0</v>
      </c>
      <c r="I200" s="45">
        <f t="shared" si="28"/>
        <v>0</v>
      </c>
      <c r="M200"/>
      <c r="N200"/>
      <c r="O200"/>
      <c r="P200"/>
      <c r="Q200"/>
      <c r="R200" s="58">
        <v>83.5</v>
      </c>
      <c r="S200" s="189">
        <f t="shared" si="29"/>
        <v>48.994442769355366</v>
      </c>
      <c r="T200" s="60">
        <f t="shared" si="32"/>
        <v>61.438048858797558</v>
      </c>
      <c r="U200" s="190">
        <f t="shared" si="33"/>
        <v>77.89288380628696</v>
      </c>
      <c r="V200" s="60">
        <f t="shared" si="34"/>
        <v>90.4028843813348</v>
      </c>
      <c r="AE200"/>
      <c r="AH200"/>
      <c r="AN200"/>
    </row>
    <row r="201" spans="1:50">
      <c r="A201"/>
      <c r="B201" s="27">
        <f t="shared" si="30"/>
        <v>84</v>
      </c>
      <c r="C201" s="28">
        <f t="shared" si="25"/>
        <v>1.4</v>
      </c>
      <c r="D201" s="45"/>
      <c r="E201" s="45">
        <f t="shared" si="31"/>
        <v>90.035543475951599</v>
      </c>
      <c r="F201" s="45">
        <f t="shared" si="35"/>
        <v>0</v>
      </c>
      <c r="G201" s="45">
        <f t="shared" si="26"/>
        <v>0</v>
      </c>
      <c r="H201" s="45">
        <f t="shared" si="27"/>
        <v>0</v>
      </c>
      <c r="I201" s="45">
        <f t="shared" si="28"/>
        <v>0</v>
      </c>
      <c r="M201"/>
      <c r="N201"/>
      <c r="O201"/>
      <c r="P201"/>
      <c r="Q201"/>
      <c r="R201" s="58">
        <v>84</v>
      </c>
      <c r="S201" s="189">
        <f t="shared" si="29"/>
        <v>48.798564515509248</v>
      </c>
      <c r="T201" s="60">
        <f t="shared" si="32"/>
        <v>61.190594838366223</v>
      </c>
      <c r="U201" s="190">
        <f t="shared" si="33"/>
        <v>77.577302029625884</v>
      </c>
      <c r="V201" s="60">
        <f t="shared" si="34"/>
        <v>90.035543475951599</v>
      </c>
      <c r="AE201"/>
      <c r="AH201"/>
      <c r="AN201"/>
    </row>
    <row r="202" spans="1:50">
      <c r="A202"/>
      <c r="B202" s="27">
        <f t="shared" si="30"/>
        <v>84.5</v>
      </c>
      <c r="C202" s="28">
        <f t="shared" si="25"/>
        <v>1.4083333333333334</v>
      </c>
      <c r="D202" s="45"/>
      <c r="E202" s="45">
        <f t="shared" si="31"/>
        <v>89.671862042799731</v>
      </c>
      <c r="F202" s="45">
        <f t="shared" si="35"/>
        <v>0</v>
      </c>
      <c r="G202" s="45">
        <f t="shared" si="26"/>
        <v>0</v>
      </c>
      <c r="H202" s="45">
        <f t="shared" si="27"/>
        <v>0</v>
      </c>
      <c r="I202" s="45">
        <f t="shared" si="28"/>
        <v>0</v>
      </c>
      <c r="M202"/>
      <c r="N202"/>
      <c r="O202"/>
      <c r="P202"/>
      <c r="Q202"/>
      <c r="R202" s="58">
        <v>84.5</v>
      </c>
      <c r="S202" s="189">
        <f t="shared" si="29"/>
        <v>48.604624914418203</v>
      </c>
      <c r="T202" s="60">
        <f t="shared" si="32"/>
        <v>60.945597219898154</v>
      </c>
      <c r="U202" s="190">
        <f t="shared" si="33"/>
        <v>77.264860378057179</v>
      </c>
      <c r="V202" s="60">
        <f t="shared" si="34"/>
        <v>89.671862042799731</v>
      </c>
      <c r="AE202"/>
      <c r="AH202"/>
      <c r="AN202"/>
    </row>
    <row r="203" spans="1:50">
      <c r="A203"/>
      <c r="B203" s="27">
        <f t="shared" si="30"/>
        <v>85</v>
      </c>
      <c r="C203" s="28">
        <f t="shared" si="25"/>
        <v>1.4166666666666667</v>
      </c>
      <c r="D203" s="45"/>
      <c r="E203" s="45">
        <f t="shared" si="31"/>
        <v>89.311782294077844</v>
      </c>
      <c r="F203" s="45">
        <f t="shared" si="35"/>
        <v>0</v>
      </c>
      <c r="G203" s="45">
        <f t="shared" si="26"/>
        <v>0</v>
      </c>
      <c r="H203" s="45">
        <f t="shared" si="27"/>
        <v>0</v>
      </c>
      <c r="I203" s="45">
        <f t="shared" si="28"/>
        <v>0</v>
      </c>
      <c r="M203"/>
      <c r="N203"/>
      <c r="O203"/>
      <c r="P203"/>
      <c r="Q203"/>
      <c r="R203" s="58">
        <v>85</v>
      </c>
      <c r="S203" s="189">
        <f t="shared" si="29"/>
        <v>48.412593476816298</v>
      </c>
      <c r="T203" s="60">
        <f t="shared" si="32"/>
        <v>60.70301729972018</v>
      </c>
      <c r="U203" s="190">
        <f t="shared" si="33"/>
        <v>76.955509301627359</v>
      </c>
      <c r="V203" s="60">
        <f t="shared" si="34"/>
        <v>89.311782294077844</v>
      </c>
      <c r="AE203"/>
      <c r="AH203"/>
      <c r="AN203"/>
    </row>
    <row r="204" spans="1:50">
      <c r="A204"/>
      <c r="B204" s="27">
        <f t="shared" si="30"/>
        <v>85.5</v>
      </c>
      <c r="C204" s="28">
        <f t="shared" si="25"/>
        <v>1.425</v>
      </c>
      <c r="D204" s="45"/>
      <c r="E204" s="45">
        <f t="shared" si="31"/>
        <v>88.955247687444228</v>
      </c>
      <c r="F204" s="45">
        <f t="shared" si="35"/>
        <v>0</v>
      </c>
      <c r="G204" s="45">
        <f t="shared" si="26"/>
        <v>0</v>
      </c>
      <c r="H204" s="45">
        <f t="shared" si="27"/>
        <v>0</v>
      </c>
      <c r="I204" s="45">
        <f t="shared" si="28"/>
        <v>0</v>
      </c>
      <c r="M204"/>
      <c r="N204"/>
      <c r="O204"/>
      <c r="P204"/>
      <c r="Q204"/>
      <c r="R204" s="58">
        <v>85.5</v>
      </c>
      <c r="S204" s="189">
        <f t="shared" si="29"/>
        <v>48.222440368609419</v>
      </c>
      <c r="T204" s="60">
        <f t="shared" si="32"/>
        <v>60.462817206967529</v>
      </c>
      <c r="U204" s="190">
        <f t="shared" si="33"/>
        <v>76.649200317724436</v>
      </c>
      <c r="V204" s="60">
        <f t="shared" si="34"/>
        <v>88.955247687444228</v>
      </c>
      <c r="AE204"/>
      <c r="AH204"/>
      <c r="AN204"/>
    </row>
    <row r="205" spans="1:50">
      <c r="A205"/>
      <c r="B205" s="27">
        <f t="shared" si="30"/>
        <v>86</v>
      </c>
      <c r="C205" s="28">
        <f t="shared" si="25"/>
        <v>1.4333333333333333</v>
      </c>
      <c r="D205" s="45"/>
      <c r="E205" s="45">
        <f t="shared" si="31"/>
        <v>88.602202892083028</v>
      </c>
      <c r="F205" s="45">
        <f t="shared" si="35"/>
        <v>0</v>
      </c>
      <c r="G205" s="45">
        <f t="shared" si="26"/>
        <v>0</v>
      </c>
      <c r="H205" s="45">
        <f t="shared" si="27"/>
        <v>0</v>
      </c>
      <c r="I205" s="45">
        <f t="shared" si="28"/>
        <v>0</v>
      </c>
      <c r="M205"/>
      <c r="N205"/>
      <c r="O205"/>
      <c r="P205"/>
      <c r="Q205"/>
      <c r="R205" s="58">
        <v>86</v>
      </c>
      <c r="S205" s="189">
        <f t="shared" si="29"/>
        <v>48.034136393065516</v>
      </c>
      <c r="T205" s="60">
        <f t="shared" si="32"/>
        <v>60.224959880921602</v>
      </c>
      <c r="U205" s="190">
        <f t="shared" si="33"/>
        <v>76.345885982009023</v>
      </c>
      <c r="V205" s="60">
        <f t="shared" si="34"/>
        <v>88.602202892083028</v>
      </c>
      <c r="AE205"/>
      <c r="AH205"/>
      <c r="AN205"/>
    </row>
    <row r="206" spans="1:50">
      <c r="A206"/>
      <c r="B206" s="27">
        <f t="shared" si="30"/>
        <v>86.5</v>
      </c>
      <c r="C206" s="28">
        <f t="shared" si="25"/>
        <v>1.4416666666666667</v>
      </c>
      <c r="D206" s="45"/>
      <c r="E206" s="45">
        <f t="shared" si="31"/>
        <v>88.252593755885258</v>
      </c>
      <c r="F206" s="45">
        <f t="shared" si="35"/>
        <v>0</v>
      </c>
      <c r="G206" s="45">
        <f t="shared" si="26"/>
        <v>0</v>
      </c>
      <c r="H206" s="45">
        <f t="shared" si="27"/>
        <v>0</v>
      </c>
      <c r="I206" s="45">
        <f t="shared" si="28"/>
        <v>0</v>
      </c>
      <c r="M206"/>
      <c r="N206"/>
      <c r="O206"/>
      <c r="P206"/>
      <c r="Q206"/>
      <c r="R206" s="58">
        <v>86.5</v>
      </c>
      <c r="S206" s="189">
        <f t="shared" si="29"/>
        <v>47.847652973589362</v>
      </c>
      <c r="T206" s="60">
        <f t="shared" si="32"/>
        <v>59.989409049091911</v>
      </c>
      <c r="U206" s="190">
        <f t="shared" si="33"/>
        <v>76.045519860300772</v>
      </c>
      <c r="V206" s="60">
        <f t="shared" si="34"/>
        <v>88.252593755885258</v>
      </c>
      <c r="AE206"/>
      <c r="AH206"/>
      <c r="AN206"/>
    </row>
    <row r="207" spans="1:50">
      <c r="A207"/>
      <c r="B207" s="27">
        <f t="shared" si="30"/>
        <v>87</v>
      </c>
      <c r="C207" s="28">
        <f t="shared" si="25"/>
        <v>1.45</v>
      </c>
      <c r="D207" s="45"/>
      <c r="E207" s="45">
        <f t="shared" si="31"/>
        <v>87.906367273703466</v>
      </c>
      <c r="F207" s="45">
        <f t="shared" si="35"/>
        <v>0</v>
      </c>
      <c r="G207" s="45">
        <f t="shared" si="26"/>
        <v>0</v>
      </c>
      <c r="H207" s="45">
        <f t="shared" si="27"/>
        <v>0</v>
      </c>
      <c r="I207" s="45">
        <f t="shared" si="28"/>
        <v>0</v>
      </c>
      <c r="M207"/>
      <c r="N207"/>
      <c r="O207"/>
      <c r="P207"/>
      <c r="Q207"/>
      <c r="R207" s="58">
        <v>87</v>
      </c>
      <c r="S207" s="189">
        <f t="shared" si="29"/>
        <v>47.662962137059424</v>
      </c>
      <c r="T207" s="60">
        <f t="shared" si="32"/>
        <v>59.756129206013945</v>
      </c>
      <c r="U207" s="190">
        <f t="shared" si="33"/>
        <v>75.748056501383729</v>
      </c>
      <c r="V207" s="60">
        <f t="shared" si="34"/>
        <v>87.906367273703466</v>
      </c>
      <c r="AE207"/>
      <c r="AH207"/>
      <c r="AN207"/>
    </row>
    <row r="208" spans="1:50">
      <c r="A208"/>
      <c r="B208" s="27">
        <f t="shared" si="30"/>
        <v>87.5</v>
      </c>
      <c r="C208" s="28">
        <f t="shared" si="25"/>
        <v>1.4583333333333333</v>
      </c>
      <c r="D208" s="45"/>
      <c r="E208" s="45">
        <f t="shared" si="31"/>
        <v>87.563471556637083</v>
      </c>
      <c r="F208" s="45">
        <f t="shared" si="35"/>
        <v>0</v>
      </c>
      <c r="G208" s="45">
        <f t="shared" si="26"/>
        <v>0</v>
      </c>
      <c r="H208" s="45">
        <f t="shared" si="27"/>
        <v>0</v>
      </c>
      <c r="I208" s="45">
        <f t="shared" si="28"/>
        <v>0</v>
      </c>
      <c r="L208"/>
      <c r="M208"/>
      <c r="N208"/>
      <c r="O208"/>
      <c r="P208"/>
      <c r="Q208"/>
      <c r="R208" s="58">
        <v>87.5</v>
      </c>
      <c r="S208" s="189">
        <f t="shared" si="29"/>
        <v>47.480036497704837</v>
      </c>
      <c r="T208" s="60">
        <f t="shared" si="32"/>
        <v>59.525085592734868</v>
      </c>
      <c r="U208" s="190">
        <f t="shared" si="33"/>
        <v>75.453451410694555</v>
      </c>
      <c r="V208" s="60">
        <f t="shared" si="34"/>
        <v>87.563471556637083</v>
      </c>
      <c r="AE208"/>
      <c r="AH208"/>
      <c r="AN208"/>
    </row>
    <row r="209" spans="1:40">
      <c r="A209"/>
      <c r="B209" s="27">
        <f t="shared" si="30"/>
        <v>88</v>
      </c>
      <c r="C209" s="28">
        <f t="shared" si="25"/>
        <v>1.4666666666666666</v>
      </c>
      <c r="D209" s="45"/>
      <c r="E209" s="45">
        <f t="shared" si="31"/>
        <v>87.223855802310979</v>
      </c>
      <c r="F209" s="45">
        <f t="shared" si="35"/>
        <v>0</v>
      </c>
      <c r="G209" s="45">
        <f t="shared" si="26"/>
        <v>0</v>
      </c>
      <c r="H209" s="45">
        <f t="shared" si="27"/>
        <v>0</v>
      </c>
      <c r="I209" s="45">
        <f t="shared" si="28"/>
        <v>0</v>
      </c>
      <c r="L209"/>
      <c r="M209"/>
      <c r="N209"/>
      <c r="O209"/>
      <c r="P209"/>
      <c r="Q209"/>
      <c r="R209" s="58">
        <v>88</v>
      </c>
      <c r="S209" s="189">
        <f t="shared" si="29"/>
        <v>47.29884924150273</v>
      </c>
      <c r="T209" s="60">
        <f t="shared" si="32"/>
        <v>59.296244176961928</v>
      </c>
      <c r="U209" s="190">
        <f t="shared" si="33"/>
        <v>75.161661024861203</v>
      </c>
      <c r="V209" s="60">
        <f t="shared" si="34"/>
        <v>87.223855802310979</v>
      </c>
      <c r="AE209"/>
      <c r="AH209"/>
      <c r="AN209"/>
    </row>
    <row r="210" spans="1:40">
      <c r="A210"/>
      <c r="B210" s="27">
        <f t="shared" si="30"/>
        <v>88.5</v>
      </c>
      <c r="C210" s="28">
        <f t="shared" si="25"/>
        <v>1.4750000000000001</v>
      </c>
      <c r="D210" s="45"/>
      <c r="E210" s="45">
        <f t="shared" si="31"/>
        <v>86.88747026610875</v>
      </c>
      <c r="F210" s="45">
        <f t="shared" si="35"/>
        <v>0</v>
      </c>
      <c r="G210" s="45">
        <f t="shared" si="26"/>
        <v>0</v>
      </c>
      <c r="H210" s="45">
        <f t="shared" si="27"/>
        <v>0</v>
      </c>
      <c r="I210" s="45">
        <f t="shared" si="28"/>
        <v>0</v>
      </c>
      <c r="L210"/>
      <c r="M210"/>
      <c r="N210"/>
      <c r="O210"/>
      <c r="P210"/>
      <c r="Q210"/>
      <c r="R210" s="58">
        <v>88.5</v>
      </c>
      <c r="S210" s="189">
        <f t="shared" si="29"/>
        <v>47.119374111075722</v>
      </c>
      <c r="T210" s="60">
        <f t="shared" si="32"/>
        <v>59.069571633847701</v>
      </c>
      <c r="U210" s="190">
        <f t="shared" si="33"/>
        <v>74.87264268705907</v>
      </c>
      <c r="V210" s="60">
        <f t="shared" si="34"/>
        <v>86.88747026610875</v>
      </c>
      <c r="AE210"/>
      <c r="AH210"/>
      <c r="AN210"/>
    </row>
    <row r="211" spans="1:40">
      <c r="A211"/>
      <c r="B211" s="27">
        <f t="shared" si="30"/>
        <v>89</v>
      </c>
      <c r="C211" s="28">
        <f t="shared" si="25"/>
        <v>1.4833333333333334</v>
      </c>
      <c r="D211" s="45"/>
      <c r="E211" s="45">
        <f t="shared" si="31"/>
        <v>86.554266233324725</v>
      </c>
      <c r="F211" s="45">
        <f t="shared" si="35"/>
        <v>0</v>
      </c>
      <c r="G211" s="45">
        <f t="shared" si="26"/>
        <v>0</v>
      </c>
      <c r="H211" s="45">
        <f t="shared" si="27"/>
        <v>0</v>
      </c>
      <c r="I211" s="45">
        <f t="shared" si="28"/>
        <v>0</v>
      </c>
      <c r="L211"/>
      <c r="M211"/>
      <c r="N211"/>
      <c r="O211"/>
      <c r="P211"/>
      <c r="Q211"/>
      <c r="R211" s="58">
        <v>89</v>
      </c>
      <c r="S211" s="189">
        <f t="shared" si="29"/>
        <v>46.941585391071072</v>
      </c>
      <c r="T211" s="60">
        <f t="shared" si="32"/>
        <v>58.845035327388651</v>
      </c>
      <c r="U211" s="190">
        <f t="shared" si="33"/>
        <v>74.586354623154264</v>
      </c>
      <c r="V211" s="60">
        <f t="shared" si="34"/>
        <v>86.554266233324725</v>
      </c>
      <c r="AE211"/>
      <c r="AH211"/>
      <c r="AN211"/>
    </row>
    <row r="212" spans="1:40">
      <c r="A212"/>
      <c r="B212" s="27">
        <f t="shared" si="30"/>
        <v>89.5</v>
      </c>
      <c r="C212" s="28">
        <f t="shared" si="25"/>
        <v>1.4916666666666667</v>
      </c>
      <c r="D212" s="45"/>
      <c r="E212" s="45">
        <f t="shared" si="31"/>
        <v>86.2241959922017</v>
      </c>
      <c r="F212" s="45">
        <f t="shared" si="35"/>
        <v>0</v>
      </c>
      <c r="G212" s="45">
        <f t="shared" si="26"/>
        <v>0</v>
      </c>
      <c r="H212" s="45">
        <f t="shared" si="27"/>
        <v>0</v>
      </c>
      <c r="I212" s="45">
        <f t="shared" si="28"/>
        <v>0</v>
      </c>
      <c r="L212"/>
      <c r="M212"/>
      <c r="N212"/>
      <c r="O212"/>
      <c r="P212"/>
      <c r="Q212"/>
      <c r="R212" s="58">
        <v>89.5</v>
      </c>
      <c r="S212" s="189">
        <f t="shared" si="29"/>
        <v>46.765457894003518</v>
      </c>
      <c r="T212" s="60">
        <f t="shared" si="32"/>
        <v>58.622603292414297</v>
      </c>
      <c r="U212" s="190">
        <f t="shared" si="33"/>
        <v>74.302755918605001</v>
      </c>
      <c r="V212" s="60">
        <f t="shared" si="34"/>
        <v>86.2241959922017</v>
      </c>
      <c r="AE212"/>
      <c r="AH212"/>
      <c r="AN212"/>
    </row>
    <row r="213" spans="1:40">
      <c r="A213"/>
      <c r="B213" s="27">
        <f t="shared" si="30"/>
        <v>90</v>
      </c>
      <c r="C213" s="28">
        <f t="shared" si="25"/>
        <v>1.5</v>
      </c>
      <c r="D213" s="45"/>
      <c r="E213" s="45">
        <f t="shared" si="31"/>
        <v>85.897212807819429</v>
      </c>
      <c r="F213" s="45">
        <f t="shared" si="35"/>
        <v>0</v>
      </c>
      <c r="G213" s="45">
        <f t="shared" si="26"/>
        <v>0</v>
      </c>
      <c r="H213" s="45">
        <f t="shared" si="27"/>
        <v>0</v>
      </c>
      <c r="I213" s="45">
        <f t="shared" si="28"/>
        <v>0</v>
      </c>
      <c r="L213"/>
      <c r="M213"/>
      <c r="N213"/>
      <c r="O213"/>
      <c r="P213"/>
      <c r="Q213"/>
      <c r="R213" s="58">
        <v>90</v>
      </c>
      <c r="S213" s="189">
        <f t="shared" si="29"/>
        <v>46.590966946544512</v>
      </c>
      <c r="T213" s="60">
        <f t="shared" si="32"/>
        <v>58.402244217144549</v>
      </c>
      <c r="U213" s="190">
        <f t="shared" si="33"/>
        <v>74.021806496091912</v>
      </c>
      <c r="V213" s="60">
        <f t="shared" si="34"/>
        <v>85.897212807819429</v>
      </c>
      <c r="AE213"/>
      <c r="AH213"/>
      <c r="AN213"/>
    </row>
    <row r="214" spans="1:40">
      <c r="A214"/>
      <c r="B214" s="27">
        <f t="shared" si="30"/>
        <v>90.5</v>
      </c>
      <c r="C214" s="28">
        <f t="shared" ref="C214:C273" si="36">B214/60</f>
        <v>1.5083333333333333</v>
      </c>
      <c r="D214" s="45"/>
      <c r="E214" s="45">
        <f t="shared" ref="E214:E273" si="37">VLOOKUP(B214,$R$34:$V$273,$B$15+1)</f>
        <v>85.573270896804289</v>
      </c>
      <c r="F214" s="45">
        <f t="shared" ref="F214:F273" si="38">E214*$B$11</f>
        <v>0</v>
      </c>
      <c r="G214" s="45">
        <f t="shared" ref="G214:G273" si="39">F214*60*B214/1000</f>
        <v>0</v>
      </c>
      <c r="H214" s="45">
        <f t="shared" ref="H214:H273" si="40">B214*60/1000*$B$13</f>
        <v>0</v>
      </c>
      <c r="I214" s="45">
        <f t="shared" ref="I214:I273" si="41">G214-H214</f>
        <v>0</v>
      </c>
      <c r="M214"/>
      <c r="N214"/>
      <c r="O214"/>
      <c r="P214"/>
      <c r="Q214"/>
      <c r="R214" s="58">
        <v>90.5</v>
      </c>
      <c r="S214" s="189">
        <f t="shared" ref="S214:S273" si="42">954.11*R214^-0.671</f>
        <v>46.418088376241421</v>
      </c>
      <c r="T214" s="60">
        <f t="shared" ref="T214:T273" si="43">1223.2*R214^-0.676</f>
        <v>58.183927426294765</v>
      </c>
      <c r="U214" s="190">
        <f t="shared" ref="U214:U273" si="44">1578.5*R214^-0.68</f>
        <v>73.743467093851507</v>
      </c>
      <c r="V214" s="60">
        <f t="shared" ref="V214:V273" si="45">1848.3*R214^-0.682</f>
        <v>85.573270896804289</v>
      </c>
      <c r="AE214"/>
      <c r="AH214"/>
      <c r="AN214"/>
    </row>
    <row r="215" spans="1:40">
      <c r="B215" s="27">
        <f t="shared" si="30"/>
        <v>91</v>
      </c>
      <c r="C215" s="28">
        <f t="shared" si="36"/>
        <v>1.5166666666666666</v>
      </c>
      <c r="D215" s="45"/>
      <c r="E215" s="45">
        <f t="shared" si="37"/>
        <v>85.25232540282903</v>
      </c>
      <c r="F215" s="45">
        <f t="shared" si="38"/>
        <v>0</v>
      </c>
      <c r="G215" s="45">
        <f t="shared" si="39"/>
        <v>0</v>
      </c>
      <c r="H215" s="45">
        <f t="shared" si="40"/>
        <v>0</v>
      </c>
      <c r="I215" s="45">
        <f t="shared" si="41"/>
        <v>0</v>
      </c>
      <c r="L215"/>
      <c r="M215"/>
      <c r="N215"/>
      <c r="O215"/>
      <c r="P215"/>
      <c r="R215" s="58">
        <v>91</v>
      </c>
      <c r="S215" s="189">
        <f t="shared" si="42"/>
        <v>46.246798498650961</v>
      </c>
      <c r="T215" s="60">
        <f t="shared" si="43"/>
        <v>57.967622864707934</v>
      </c>
      <c r="U215" s="190">
        <f t="shared" si="44"/>
        <v>73.467699244686045</v>
      </c>
      <c r="V215" s="60">
        <f t="shared" si="45"/>
        <v>85.25232540282903</v>
      </c>
    </row>
    <row r="216" spans="1:40">
      <c r="B216" s="27">
        <f t="shared" si="30"/>
        <v>91.5</v>
      </c>
      <c r="C216" s="28">
        <f t="shared" si="36"/>
        <v>1.5249999999999999</v>
      </c>
      <c r="D216" s="45"/>
      <c r="E216" s="45">
        <f t="shared" si="37"/>
        <v>84.934332372873484</v>
      </c>
      <c r="F216" s="45">
        <f t="shared" si="38"/>
        <v>0</v>
      </c>
      <c r="G216" s="45">
        <f t="shared" si="39"/>
        <v>0</v>
      </c>
      <c r="H216" s="45">
        <f t="shared" si="40"/>
        <v>0</v>
      </c>
      <c r="I216" s="45">
        <f t="shared" si="41"/>
        <v>0</v>
      </c>
      <c r="L216"/>
      <c r="M216"/>
      <c r="N216"/>
      <c r="O216"/>
      <c r="P216"/>
      <c r="R216" s="58">
        <v>91.5</v>
      </c>
      <c r="S216" s="189">
        <f t="shared" si="42"/>
        <v>46.077074104871627</v>
      </c>
      <c r="T216" s="60">
        <f t="shared" si="43"/>
        <v>57.753301081495231</v>
      </c>
      <c r="U216" s="190">
        <f t="shared" si="44"/>
        <v>73.194465255625417</v>
      </c>
      <c r="V216" s="60">
        <f t="shared" si="45"/>
        <v>84.934332372873484</v>
      </c>
    </row>
    <row r="217" spans="1:40">
      <c r="B217" s="27">
        <f t="shared" si="30"/>
        <v>92</v>
      </c>
      <c r="C217" s="28">
        <f t="shared" si="36"/>
        <v>1.5333333333333334</v>
      </c>
      <c r="D217" s="45"/>
      <c r="E217" s="45">
        <f t="shared" si="37"/>
        <v>84.619248734219937</v>
      </c>
      <c r="F217" s="45">
        <f t="shared" si="38"/>
        <v>0</v>
      </c>
      <c r="G217" s="45">
        <f t="shared" si="39"/>
        <v>0</v>
      </c>
      <c r="H217" s="45">
        <f t="shared" si="40"/>
        <v>0</v>
      </c>
      <c r="I217" s="45">
        <f t="shared" si="41"/>
        <v>0</v>
      </c>
      <c r="L217"/>
      <c r="M217"/>
      <c r="N217"/>
      <c r="O217"/>
      <c r="P217"/>
      <c r="R217" s="58">
        <v>92</v>
      </c>
      <c r="S217" s="189">
        <f t="shared" si="42"/>
        <v>45.908892449460879</v>
      </c>
      <c r="T217" s="60">
        <f t="shared" si="43"/>
        <v>57.540933214666069</v>
      </c>
      <c r="U217" s="190">
        <f t="shared" si="44"/>
        <v>72.923728188218178</v>
      </c>
      <c r="V217" s="60">
        <f t="shared" si="45"/>
        <v>84.619248734219937</v>
      </c>
    </row>
    <row r="218" spans="1:40">
      <c r="B218" s="27">
        <f t="shared" si="30"/>
        <v>92.5</v>
      </c>
      <c r="C218" s="28">
        <f t="shared" si="36"/>
        <v>1.5416666666666667</v>
      </c>
      <c r="D218" s="45"/>
      <c r="E218" s="45">
        <f t="shared" si="37"/>
        <v>84.307032272154444</v>
      </c>
      <c r="F218" s="45">
        <f t="shared" si="38"/>
        <v>0</v>
      </c>
      <c r="G218" s="45">
        <f t="shared" si="39"/>
        <v>0</v>
      </c>
      <c r="H218" s="45">
        <f t="shared" si="40"/>
        <v>0</v>
      </c>
      <c r="I218" s="45">
        <f t="shared" si="41"/>
        <v>0</v>
      </c>
      <c r="L218"/>
      <c r="M218"/>
      <c r="N218"/>
      <c r="O218"/>
      <c r="P218"/>
      <c r="R218" s="58">
        <v>92.5</v>
      </c>
      <c r="S218" s="189">
        <f t="shared" si="42"/>
        <v>45.742231238722916</v>
      </c>
      <c r="T218" s="60">
        <f t="shared" si="43"/>
        <v>57.330490976230166</v>
      </c>
      <c r="U218" s="190">
        <f t="shared" si="44"/>
        <v>72.655451839427116</v>
      </c>
      <c r="V218" s="60">
        <f t="shared" si="45"/>
        <v>84.307032272154444</v>
      </c>
    </row>
    <row r="219" spans="1:40">
      <c r="B219" s="27">
        <f t="shared" si="30"/>
        <v>93</v>
      </c>
      <c r="C219" s="28">
        <f t="shared" si="36"/>
        <v>1.55</v>
      </c>
      <c r="D219" s="45"/>
      <c r="E219" s="45">
        <f t="shared" si="37"/>
        <v>83.997641608351032</v>
      </c>
      <c r="F219" s="45">
        <f t="shared" si="38"/>
        <v>0</v>
      </c>
      <c r="G219" s="45">
        <f t="shared" si="39"/>
        <v>0</v>
      </c>
      <c r="H219" s="45">
        <f t="shared" si="40"/>
        <v>0</v>
      </c>
      <c r="I219" s="45">
        <f t="shared" si="41"/>
        <v>0</v>
      </c>
      <c r="R219" s="58">
        <v>93</v>
      </c>
      <c r="S219" s="189">
        <f t="shared" si="42"/>
        <v>45.577068619353931</v>
      </c>
      <c r="T219" s="60">
        <f t="shared" si="43"/>
        <v>57.121946637754753</v>
      </c>
      <c r="U219" s="190">
        <f t="shared" si="44"/>
        <v>72.389600723109453</v>
      </c>
      <c r="V219" s="60">
        <f t="shared" si="45"/>
        <v>83.997641608351032</v>
      </c>
    </row>
    <row r="220" spans="1:40">
      <c r="B220" s="27">
        <f t="shared" si="30"/>
        <v>93.5</v>
      </c>
      <c r="C220" s="28">
        <f t="shared" si="36"/>
        <v>1.5583333333333333</v>
      </c>
      <c r="D220" s="45"/>
      <c r="E220" s="45">
        <f t="shared" si="37"/>
        <v>83.691036179912459</v>
      </c>
      <c r="F220" s="45">
        <f t="shared" si="38"/>
        <v>0</v>
      </c>
      <c r="G220" s="45">
        <f t="shared" si="39"/>
        <v>0</v>
      </c>
      <c r="H220" s="45">
        <f t="shared" si="40"/>
        <v>0</v>
      </c>
      <c r="I220" s="45">
        <f t="shared" si="41"/>
        <v>0</v>
      </c>
      <c r="R220" s="58">
        <v>93.5</v>
      </c>
      <c r="S220" s="189">
        <f t="shared" si="42"/>
        <v>45.413383167431959</v>
      </c>
      <c r="T220" s="60">
        <f t="shared" si="43"/>
        <v>56.915273016360288</v>
      </c>
      <c r="U220" s="190">
        <f t="shared" si="44"/>
        <v>72.126140052059966</v>
      </c>
      <c r="V220" s="60">
        <f t="shared" si="45"/>
        <v>83.691036179912459</v>
      </c>
    </row>
    <row r="221" spans="1:40">
      <c r="B221" s="27">
        <f t="shared" si="30"/>
        <v>94</v>
      </c>
      <c r="C221" s="28">
        <f t="shared" si="36"/>
        <v>1.5666666666666667</v>
      </c>
      <c r="D221" s="45"/>
      <c r="E221" s="45">
        <f t="shared" si="37"/>
        <v>83.387176219045443</v>
      </c>
      <c r="F221" s="45">
        <f t="shared" si="38"/>
        <v>0</v>
      </c>
      <c r="G221" s="45">
        <f t="shared" si="39"/>
        <v>0</v>
      </c>
      <c r="H221" s="45">
        <f t="shared" si="40"/>
        <v>0</v>
      </c>
      <c r="I221" s="45">
        <f t="shared" si="41"/>
        <v>0</v>
      </c>
      <c r="R221" s="58">
        <v>94</v>
      </c>
      <c r="S221" s="189">
        <f t="shared" si="42"/>
        <v>45.251153877739206</v>
      </c>
      <c r="T221" s="60">
        <f t="shared" si="43"/>
        <v>56.710443461139718</v>
      </c>
      <c r="U221" s="190">
        <f t="shared" si="44"/>
        <v>71.86503572059685</v>
      </c>
      <c r="V221" s="60">
        <f t="shared" si="45"/>
        <v>83.387176219045443</v>
      </c>
    </row>
    <row r="222" spans="1:40">
      <c r="B222" s="27">
        <f t="shared" si="30"/>
        <v>94.5</v>
      </c>
      <c r="C222" s="28">
        <f t="shared" si="36"/>
        <v>1.575</v>
      </c>
      <c r="D222" s="45"/>
      <c r="E222" s="45">
        <f t="shared" si="37"/>
        <v>83.086022733347292</v>
      </c>
      <c r="F222" s="45">
        <f t="shared" si="38"/>
        <v>0</v>
      </c>
      <c r="G222" s="45">
        <f t="shared" si="39"/>
        <v>0</v>
      </c>
      <c r="H222" s="45">
        <f t="shared" si="40"/>
        <v>0</v>
      </c>
      <c r="I222" s="45">
        <f t="shared" si="41"/>
        <v>0</v>
      </c>
      <c r="R222" s="58">
        <v>94.5</v>
      </c>
      <c r="S222" s="189">
        <f t="shared" si="42"/>
        <v>45.09036015340498</v>
      </c>
      <c r="T222" s="60">
        <f t="shared" si="43"/>
        <v>56.507431839985472</v>
      </c>
      <c r="U222" s="190">
        <f t="shared" si="44"/>
        <v>71.60625428767159</v>
      </c>
      <c r="V222" s="60">
        <f t="shared" si="45"/>
        <v>83.086022733347292</v>
      </c>
    </row>
    <row r="223" spans="1:40">
      <c r="B223" s="27">
        <f t="shared" si="30"/>
        <v>95</v>
      </c>
      <c r="C223" s="28">
        <f t="shared" si="36"/>
        <v>1.5833333333333333</v>
      </c>
      <c r="D223" s="45"/>
      <c r="E223" s="45">
        <f t="shared" si="37"/>
        <v>82.787537486682524</v>
      </c>
      <c r="F223" s="45">
        <f t="shared" si="38"/>
        <v>0</v>
      </c>
      <c r="G223" s="45">
        <f t="shared" si="39"/>
        <v>0</v>
      </c>
      <c r="H223" s="45">
        <f t="shared" si="40"/>
        <v>0</v>
      </c>
      <c r="I223" s="45">
        <f t="shared" si="41"/>
        <v>0</v>
      </c>
      <c r="R223" s="58">
        <v>95</v>
      </c>
      <c r="S223" s="189">
        <f t="shared" si="42"/>
        <v>44.930981795858152</v>
      </c>
      <c r="T223" s="60">
        <f t="shared" si="43"/>
        <v>56.306212526810839</v>
      </c>
      <c r="U223" s="190">
        <f t="shared" si="44"/>
        <v>71.349762960484284</v>
      </c>
      <c r="V223" s="60">
        <f t="shared" si="45"/>
        <v>82.787537486682524</v>
      </c>
    </row>
    <row r="224" spans="1:40">
      <c r="B224" s="27">
        <f t="shared" si="30"/>
        <v>95.5</v>
      </c>
      <c r="C224" s="28">
        <f t="shared" si="36"/>
        <v>1.5916666666666666</v>
      </c>
      <c r="D224" s="45"/>
      <c r="E224" s="45">
        <f t="shared" si="37"/>
        <v>82.491682980628951</v>
      </c>
      <c r="F224" s="45">
        <f t="shared" si="38"/>
        <v>0</v>
      </c>
      <c r="G224" s="45">
        <f t="shared" si="39"/>
        <v>0</v>
      </c>
      <c r="H224" s="45">
        <f t="shared" si="40"/>
        <v>0</v>
      </c>
      <c r="I224" s="45">
        <f t="shared" si="41"/>
        <v>0</v>
      </c>
      <c r="R224" s="58">
        <v>95.5</v>
      </c>
      <c r="S224" s="189">
        <f t="shared" si="42"/>
        <v>44.772998995077963</v>
      </c>
      <c r="T224" s="60">
        <f t="shared" si="43"/>
        <v>56.106760389151034</v>
      </c>
      <c r="U224" s="190">
        <f t="shared" si="44"/>
        <v>71.09552957858611</v>
      </c>
      <c r="V224" s="60">
        <f t="shared" si="45"/>
        <v>82.491682980628951</v>
      </c>
    </row>
    <row r="225" spans="2:22">
      <c r="B225" s="27">
        <f t="shared" si="30"/>
        <v>96</v>
      </c>
      <c r="C225" s="28">
        <f t="shared" si="36"/>
        <v>1.6</v>
      </c>
      <c r="D225" s="45"/>
      <c r="E225" s="45">
        <f t="shared" si="37"/>
        <v>82.198422436473166</v>
      </c>
      <c r="F225" s="45">
        <f t="shared" si="38"/>
        <v>0</v>
      </c>
      <c r="G225" s="45">
        <f t="shared" si="39"/>
        <v>0</v>
      </c>
      <c r="H225" s="45">
        <f t="shared" si="40"/>
        <v>0</v>
      </c>
      <c r="I225" s="45">
        <f t="shared" si="41"/>
        <v>0</v>
      </c>
      <c r="R225" s="58">
        <v>96</v>
      </c>
      <c r="S225" s="189">
        <f t="shared" si="42"/>
        <v>44.616392320133272</v>
      </c>
      <c r="T225" s="60">
        <f t="shared" si="43"/>
        <v>55.909050776131259</v>
      </c>
      <c r="U225" s="190">
        <f t="shared" si="44"/>
        <v>70.843522598453262</v>
      </c>
      <c r="V225" s="60">
        <f t="shared" si="45"/>
        <v>82.198422436473166</v>
      </c>
    </row>
    <row r="226" spans="2:22">
      <c r="B226" s="27">
        <f t="shared" si="30"/>
        <v>96.5</v>
      </c>
      <c r="C226" s="28">
        <f t="shared" si="36"/>
        <v>1.6083333333333334</v>
      </c>
      <c r="D226" s="45"/>
      <c r="E226" s="45">
        <f t="shared" si="37"/>
        <v>81.907719777736574</v>
      </c>
      <c r="F226" s="45">
        <f t="shared" si="38"/>
        <v>0</v>
      </c>
      <c r="G226" s="45">
        <f t="shared" si="39"/>
        <v>0</v>
      </c>
      <c r="H226" s="45">
        <f t="shared" si="40"/>
        <v>0</v>
      </c>
      <c r="I226" s="45">
        <f t="shared" si="41"/>
        <v>0</v>
      </c>
      <c r="R226" s="58">
        <v>96.5</v>
      </c>
      <c r="S226" s="189">
        <f t="shared" si="42"/>
        <v>44.461142709999962</v>
      </c>
      <c r="T226" s="60">
        <f t="shared" si="43"/>
        <v>55.713059506788852</v>
      </c>
      <c r="U226" s="190">
        <f t="shared" si="44"/>
        <v>70.59371107851446</v>
      </c>
      <c r="V226" s="60">
        <f t="shared" si="45"/>
        <v>81.907719777736574</v>
      </c>
    </row>
    <row r="227" spans="2:22">
      <c r="B227" s="27">
        <f t="shared" ref="B227:B273" si="46">+B226+0.5</f>
        <v>97</v>
      </c>
      <c r="C227" s="28">
        <f t="shared" si="36"/>
        <v>1.6166666666666667</v>
      </c>
      <c r="D227" s="45"/>
      <c r="E227" s="45">
        <f t="shared" si="37"/>
        <v>81.619539613213945</v>
      </c>
      <c r="F227" s="45">
        <f t="shared" si="38"/>
        <v>0</v>
      </c>
      <c r="G227" s="45">
        <f t="shared" si="39"/>
        <v>0</v>
      </c>
      <c r="H227" s="45">
        <f t="shared" si="40"/>
        <v>0</v>
      </c>
      <c r="I227" s="45">
        <f t="shared" si="41"/>
        <v>0</v>
      </c>
      <c r="R227" s="58">
        <v>97</v>
      </c>
      <c r="S227" s="189">
        <f t="shared" si="42"/>
        <v>44.30723146464684</v>
      </c>
      <c r="T227" s="60">
        <f t="shared" si="43"/>
        <v>55.518762858737574</v>
      </c>
      <c r="U227" s="190">
        <f t="shared" si="44"/>
        <v>70.346064664617941</v>
      </c>
      <c r="V227" s="60">
        <f t="shared" si="45"/>
        <v>81.619539613213945</v>
      </c>
    </row>
    <row r="228" spans="2:22">
      <c r="B228" s="27">
        <f t="shared" si="46"/>
        <v>97.5</v>
      </c>
      <c r="C228" s="28">
        <f t="shared" si="36"/>
        <v>1.625</v>
      </c>
      <c r="D228" s="45"/>
      <c r="E228" s="45">
        <f t="shared" si="37"/>
        <v>81.333847220506016</v>
      </c>
      <c r="F228" s="45">
        <f t="shared" si="38"/>
        <v>0</v>
      </c>
      <c r="G228" s="45">
        <f t="shared" si="39"/>
        <v>0</v>
      </c>
      <c r="H228" s="45">
        <f t="shared" si="40"/>
        <v>0</v>
      </c>
      <c r="I228" s="45">
        <f t="shared" si="41"/>
        <v>0</v>
      </c>
      <c r="R228" s="58">
        <v>97.5</v>
      </c>
      <c r="S228" s="189">
        <f t="shared" si="42"/>
        <v>44.154640236381269</v>
      </c>
      <c r="T228" s="60">
        <f t="shared" si="43"/>
        <v>55.326137557161836</v>
      </c>
      <c r="U228" s="190">
        <f t="shared" si="44"/>
        <v>70.100553575921424</v>
      </c>
      <c r="V228" s="60">
        <f t="shared" si="45"/>
        <v>81.333847220506016</v>
      </c>
    </row>
    <row r="229" spans="2:22">
      <c r="B229" s="27">
        <f t="shared" si="46"/>
        <v>98</v>
      </c>
      <c r="C229" s="28">
        <f t="shared" si="36"/>
        <v>1.6333333333333333</v>
      </c>
      <c r="D229" s="45"/>
      <c r="E229" s="45">
        <f t="shared" si="37"/>
        <v>81.050608530030274</v>
      </c>
      <c r="F229" s="45">
        <f t="shared" si="38"/>
        <v>0</v>
      </c>
      <c r="G229" s="45">
        <f t="shared" si="39"/>
        <v>0</v>
      </c>
      <c r="H229" s="45">
        <f t="shared" si="40"/>
        <v>0</v>
      </c>
      <c r="I229" s="45">
        <f t="shared" si="41"/>
        <v>0</v>
      </c>
      <c r="R229" s="58">
        <v>98</v>
      </c>
      <c r="S229" s="189">
        <f t="shared" si="42"/>
        <v>44.003351021445198</v>
      </c>
      <c r="T229" s="60">
        <f t="shared" si="43"/>
        <v>55.135160764130177</v>
      </c>
      <c r="U229" s="190">
        <f t="shared" si="44"/>
        <v>69.857148591191901</v>
      </c>
      <c r="V229" s="60">
        <f t="shared" si="45"/>
        <v>81.050608530030274</v>
      </c>
    </row>
    <row r="230" spans="2:22">
      <c r="B230" s="27">
        <f t="shared" si="46"/>
        <v>98.5</v>
      </c>
      <c r="C230" s="28">
        <f t="shared" si="36"/>
        <v>1.6416666666666666</v>
      </c>
      <c r="D230" s="45"/>
      <c r="E230" s="45">
        <f t="shared" si="37"/>
        <v>80.769790109493343</v>
      </c>
      <c r="F230" s="45">
        <f t="shared" si="38"/>
        <v>0</v>
      </c>
      <c r="G230" s="45">
        <f t="shared" si="39"/>
        <v>0</v>
      </c>
      <c r="H230" s="45">
        <f t="shared" si="40"/>
        <v>0</v>
      </c>
      <c r="I230" s="45">
        <f t="shared" si="41"/>
        <v>0</v>
      </c>
      <c r="R230" s="58">
        <v>98.5</v>
      </c>
      <c r="S230" s="189">
        <f t="shared" si="42"/>
        <v>43.853346151853472</v>
      </c>
      <c r="T230" s="60">
        <f t="shared" si="43"/>
        <v>54.945810068216765</v>
      </c>
      <c r="U230" s="190">
        <f t="shared" si="44"/>
        <v>69.615821035500389</v>
      </c>
      <c r="V230" s="60">
        <f t="shared" si="45"/>
        <v>80.769790109493343</v>
      </c>
    </row>
    <row r="231" spans="2:22">
      <c r="B231" s="27">
        <f t="shared" si="46"/>
        <v>99</v>
      </c>
      <c r="C231" s="28">
        <f t="shared" si="36"/>
        <v>1.65</v>
      </c>
      <c r="D231" s="45"/>
      <c r="E231" s="45">
        <f t="shared" si="37"/>
        <v>80.491359148808939</v>
      </c>
      <c r="F231" s="45">
        <f t="shared" si="38"/>
        <v>0</v>
      </c>
      <c r="G231" s="45">
        <f t="shared" si="39"/>
        <v>0</v>
      </c>
      <c r="H231" s="45">
        <f t="shared" si="40"/>
        <v>0</v>
      </c>
      <c r="I231" s="45">
        <f t="shared" si="41"/>
        <v>0</v>
      </c>
      <c r="R231" s="58">
        <v>99</v>
      </c>
      <c r="S231" s="189">
        <f t="shared" si="42"/>
        <v>43.704608287465895</v>
      </c>
      <c r="T231" s="60">
        <f t="shared" si="43"/>
        <v>54.758063474420652</v>
      </c>
      <c r="U231" s="190">
        <f t="shared" si="44"/>
        <v>69.376542767298744</v>
      </c>
      <c r="V231" s="60">
        <f t="shared" si="45"/>
        <v>80.491359148808939</v>
      </c>
    </row>
    <row r="232" spans="2:22">
      <c r="B232" s="27">
        <f t="shared" si="46"/>
        <v>99.5</v>
      </c>
      <c r="C232" s="28">
        <f t="shared" si="36"/>
        <v>1.6583333333333334</v>
      </c>
      <c r="D232" s="45"/>
      <c r="E232" s="45">
        <f t="shared" si="37"/>
        <v>80.21528344544727</v>
      </c>
      <c r="F232" s="45">
        <f t="shared" si="38"/>
        <v>0</v>
      </c>
      <c r="G232" s="45">
        <f t="shared" si="39"/>
        <v>0</v>
      </c>
      <c r="H232" s="45">
        <f t="shared" si="40"/>
        <v>0</v>
      </c>
      <c r="I232" s="45">
        <f t="shared" si="41"/>
        <v>0</v>
      </c>
      <c r="R232" s="58">
        <v>99.5</v>
      </c>
      <c r="S232" s="189">
        <f t="shared" si="42"/>
        <v>43.557120408285705</v>
      </c>
      <c r="T232" s="60">
        <f t="shared" si="43"/>
        <v>54.571899394372792</v>
      </c>
      <c r="U232" s="190">
        <f t="shared" si="44"/>
        <v>69.139286165865798</v>
      </c>
      <c r="V232" s="60">
        <f t="shared" si="45"/>
        <v>80.21528344544727</v>
      </c>
    </row>
    <row r="233" spans="2:22">
      <c r="B233" s="27">
        <f t="shared" si="46"/>
        <v>100</v>
      </c>
      <c r="C233" s="28">
        <f t="shared" si="36"/>
        <v>1.6666666666666667</v>
      </c>
      <c r="D233" s="45"/>
      <c r="E233" s="45">
        <f t="shared" si="37"/>
        <v>79.941531390200609</v>
      </c>
      <c r="F233" s="45">
        <f t="shared" si="38"/>
        <v>0</v>
      </c>
      <c r="G233" s="45">
        <f t="shared" si="39"/>
        <v>0</v>
      </c>
      <c r="H233" s="45">
        <f t="shared" si="40"/>
        <v>0</v>
      </c>
      <c r="I233" s="45">
        <f t="shared" si="41"/>
        <v>0</v>
      </c>
      <c r="R233" s="58">
        <v>100</v>
      </c>
      <c r="S233" s="189">
        <f t="shared" si="42"/>
        <v>43.410865806976261</v>
      </c>
      <c r="T233" s="60">
        <f t="shared" si="43"/>
        <v>54.387296636821347</v>
      </c>
      <c r="U233" s="190">
        <f t="shared" si="44"/>
        <v>68.904024119110176</v>
      </c>
      <c r="V233" s="60">
        <f t="shared" si="45"/>
        <v>79.941531390200609</v>
      </c>
    </row>
    <row r="234" spans="2:22">
      <c r="B234" s="27">
        <f t="shared" si="46"/>
        <v>100.5</v>
      </c>
      <c r="C234" s="28">
        <f t="shared" si="36"/>
        <v>1.675</v>
      </c>
      <c r="D234" s="45"/>
      <c r="E234" s="45">
        <f t="shared" si="37"/>
        <v>79.670071953351894</v>
      </c>
      <c r="F234" s="45">
        <f t="shared" si="38"/>
        <v>0</v>
      </c>
      <c r="G234" s="45">
        <f t="shared" si="39"/>
        <v>0</v>
      </c>
      <c r="H234" s="45">
        <f t="shared" si="40"/>
        <v>0</v>
      </c>
      <c r="I234" s="45">
        <f t="shared" si="41"/>
        <v>0</v>
      </c>
      <c r="R234" s="58">
        <v>100.5</v>
      </c>
      <c r="S234" s="189">
        <f t="shared" si="42"/>
        <v>43.26582808158944</v>
      </c>
      <c r="T234" s="60">
        <f t="shared" si="43"/>
        <v>54.204234398385793</v>
      </c>
      <c r="U234" s="190">
        <f t="shared" si="44"/>
        <v>68.670730011718078</v>
      </c>
      <c r="V234" s="60">
        <f t="shared" si="45"/>
        <v>79.670071953351894</v>
      </c>
    </row>
    <row r="235" spans="2:22">
      <c r="B235" s="27">
        <f t="shared" si="46"/>
        <v>101</v>
      </c>
      <c r="C235" s="28">
        <f t="shared" si="36"/>
        <v>1.6833333333333333</v>
      </c>
      <c r="D235" s="45"/>
      <c r="E235" s="45">
        <f t="shared" si="37"/>
        <v>79.400874671232202</v>
      </c>
      <c r="F235" s="45">
        <f t="shared" si="38"/>
        <v>0</v>
      </c>
      <c r="G235" s="45">
        <f t="shared" si="39"/>
        <v>0</v>
      </c>
      <c r="H235" s="45">
        <f t="shared" si="40"/>
        <v>0</v>
      </c>
      <c r="I235" s="45">
        <f t="shared" si="41"/>
        <v>0</v>
      </c>
      <c r="R235" s="58">
        <v>101</v>
      </c>
      <c r="S235" s="189">
        <f t="shared" si="42"/>
        <v>43.121991128497868</v>
      </c>
      <c r="T235" s="60">
        <f t="shared" si="43"/>
        <v>54.022692254570842</v>
      </c>
      <c r="U235" s="190">
        <f t="shared" si="44"/>
        <v>68.439377713634528</v>
      </c>
      <c r="V235" s="60">
        <f t="shared" si="45"/>
        <v>79.400874671232202</v>
      </c>
    </row>
    <row r="236" spans="2:22">
      <c r="B236" s="27">
        <f t="shared" si="46"/>
        <v>101.5</v>
      </c>
      <c r="C236" s="28">
        <f t="shared" si="36"/>
        <v>1.6916666666666667</v>
      </c>
      <c r="D236" s="45"/>
      <c r="E236" s="45">
        <f t="shared" si="37"/>
        <v>79.133909633155639</v>
      </c>
      <c r="F236" s="45">
        <f t="shared" si="38"/>
        <v>0</v>
      </c>
      <c r="G236" s="45">
        <f t="shared" si="39"/>
        <v>0</v>
      </c>
      <c r="H236" s="45">
        <f t="shared" si="40"/>
        <v>0</v>
      </c>
      <c r="I236" s="45">
        <f t="shared" si="41"/>
        <v>0</v>
      </c>
      <c r="R236" s="58">
        <v>101.5</v>
      </c>
      <c r="S236" s="189">
        <f t="shared" si="42"/>
        <v>42.979339135525208</v>
      </c>
      <c r="T236" s="60">
        <f t="shared" si="43"/>
        <v>53.842650151032288</v>
      </c>
      <c r="U236" s="190">
        <f t="shared" si="44"/>
        <v>68.209941568867478</v>
      </c>
      <c r="V236" s="60">
        <f t="shared" si="45"/>
        <v>79.133909633155639</v>
      </c>
    </row>
    <row r="237" spans="2:22">
      <c r="B237" s="27">
        <f t="shared" si="46"/>
        <v>102</v>
      </c>
      <c r="C237" s="28">
        <f t="shared" si="36"/>
        <v>1.7</v>
      </c>
      <c r="D237" s="45"/>
      <c r="E237" s="45">
        <f t="shared" si="37"/>
        <v>78.869147468717344</v>
      </c>
      <c r="F237" s="45">
        <f t="shared" si="38"/>
        <v>0</v>
      </c>
      <c r="G237" s="45">
        <f t="shared" si="39"/>
        <v>0</v>
      </c>
      <c r="H237" s="45">
        <f t="shared" si="40"/>
        <v>0</v>
      </c>
      <c r="I237" s="45">
        <f t="shared" si="41"/>
        <v>0</v>
      </c>
      <c r="R237" s="58">
        <v>102</v>
      </c>
      <c r="S237" s="189">
        <f t="shared" si="42"/>
        <v>42.837856575267253</v>
      </c>
      <c r="T237" s="60">
        <f t="shared" si="43"/>
        <v>53.664088395085571</v>
      </c>
      <c r="U237" s="190">
        <f t="shared" si="44"/>
        <v>67.982396384603433</v>
      </c>
      <c r="V237" s="60">
        <f t="shared" si="45"/>
        <v>78.869147468717344</v>
      </c>
    </row>
    <row r="238" spans="2:22">
      <c r="B238" s="27">
        <f t="shared" si="46"/>
        <v>102.5</v>
      </c>
      <c r="C238" s="28">
        <f t="shared" si="36"/>
        <v>1.7083333333333333</v>
      </c>
      <c r="D238" s="45"/>
      <c r="E238" s="45">
        <f t="shared" si="37"/>
        <v>78.606559335444743</v>
      </c>
      <c r="F238" s="45">
        <f t="shared" si="38"/>
        <v>0</v>
      </c>
      <c r="G238" s="45">
        <f t="shared" si="39"/>
        <v>0</v>
      </c>
      <c r="H238" s="45">
        <f t="shared" si="40"/>
        <v>0</v>
      </c>
      <c r="I238" s="45">
        <f t="shared" si="41"/>
        <v>0</v>
      </c>
      <c r="R238" s="58">
        <v>102.5</v>
      </c>
      <c r="S238" s="189">
        <f t="shared" si="42"/>
        <v>42.697528198598121</v>
      </c>
      <c r="T238" s="60">
        <f t="shared" si="43"/>
        <v>53.486987647449887</v>
      </c>
      <c r="U238" s="190">
        <f t="shared" si="44"/>
        <v>67.756717420625222</v>
      </c>
      <c r="V238" s="60">
        <f t="shared" si="45"/>
        <v>78.606559335444743</v>
      </c>
    </row>
    <row r="239" spans="2:22">
      <c r="B239" s="27">
        <f t="shared" si="46"/>
        <v>103</v>
      </c>
      <c r="C239" s="28">
        <f t="shared" si="36"/>
        <v>1.7166666666666666</v>
      </c>
      <c r="D239" s="45"/>
      <c r="E239" s="45">
        <f t="shared" si="37"/>
        <v>78.346116906789234</v>
      </c>
      <c r="F239" s="45">
        <f t="shared" si="38"/>
        <v>0</v>
      </c>
      <c r="G239" s="45">
        <f t="shared" si="39"/>
        <v>0</v>
      </c>
      <c r="H239" s="45">
        <f t="shared" si="40"/>
        <v>0</v>
      </c>
      <c r="I239" s="45">
        <f t="shared" si="41"/>
        <v>0</v>
      </c>
      <c r="R239" s="58">
        <v>103</v>
      </c>
      <c r="S239" s="189">
        <f t="shared" si="42"/>
        <v>42.558339028355306</v>
      </c>
      <c r="T239" s="60">
        <f t="shared" si="43"/>
        <v>53.311328914220098</v>
      </c>
      <c r="U239" s="190">
        <f t="shared" si="44"/>
        <v>67.532880379021719</v>
      </c>
      <c r="V239" s="60">
        <f t="shared" si="45"/>
        <v>78.346116906789234</v>
      </c>
    </row>
    <row r="240" spans="2:22">
      <c r="B240" s="27">
        <f t="shared" si="46"/>
        <v>103.5</v>
      </c>
      <c r="C240" s="28">
        <f t="shared" si="36"/>
        <v>1.7250000000000001</v>
      </c>
      <c r="D240" s="45"/>
      <c r="E240" s="45">
        <f t="shared" si="37"/>
        <v>78.087792360447736</v>
      </c>
      <c r="F240" s="45">
        <f t="shared" si="38"/>
        <v>0</v>
      </c>
      <c r="G240" s="45">
        <f t="shared" si="39"/>
        <v>0</v>
      </c>
      <c r="H240" s="45">
        <f t="shared" si="40"/>
        <v>0</v>
      </c>
      <c r="I240" s="45">
        <f t="shared" si="41"/>
        <v>0</v>
      </c>
      <c r="R240" s="58">
        <v>103.5</v>
      </c>
      <c r="S240" s="189">
        <f t="shared" si="42"/>
        <v>42.42027435319784</v>
      </c>
      <c r="T240" s="60">
        <f t="shared" si="43"/>
        <v>53.137093539058569</v>
      </c>
      <c r="U240" s="190">
        <f t="shared" si="44"/>
        <v>67.310861394180208</v>
      </c>
      <c r="V240" s="60">
        <f t="shared" si="45"/>
        <v>78.087792360447736</v>
      </c>
    </row>
    <row r="241" spans="2:22">
      <c r="B241" s="27">
        <f t="shared" si="46"/>
        <v>104</v>
      </c>
      <c r="C241" s="28">
        <f t="shared" si="36"/>
        <v>1.7333333333333334</v>
      </c>
      <c r="D241" s="45"/>
      <c r="E241" s="45">
        <f t="shared" si="37"/>
        <v>77.831558367003538</v>
      </c>
      <c r="F241" s="45">
        <f t="shared" si="38"/>
        <v>0</v>
      </c>
      <c r="G241" s="45">
        <f t="shared" si="39"/>
        <v>0</v>
      </c>
      <c r="H241" s="45">
        <f t="shared" si="40"/>
        <v>0</v>
      </c>
      <c r="I241" s="45">
        <f t="shared" si="41"/>
        <v>0</v>
      </c>
      <c r="R241" s="58">
        <v>104</v>
      </c>
      <c r="S241" s="189">
        <f t="shared" si="42"/>
        <v>42.283319721631976</v>
      </c>
      <c r="T241" s="60">
        <f t="shared" si="43"/>
        <v>52.964263195600545</v>
      </c>
      <c r="U241" s="190">
        <f t="shared" si="44"/>
        <v>67.090637023051698</v>
      </c>
      <c r="V241" s="60">
        <f t="shared" si="45"/>
        <v>77.831558367003538</v>
      </c>
    </row>
    <row r="242" spans="2:22">
      <c r="B242" s="27">
        <f t="shared" si="46"/>
        <v>104.5</v>
      </c>
      <c r="C242" s="28">
        <f t="shared" si="36"/>
        <v>1.7416666666666667</v>
      </c>
      <c r="D242" s="45"/>
      <c r="E242" s="45">
        <f t="shared" si="37"/>
        <v>77.577388078876538</v>
      </c>
      <c r="F242" s="45">
        <f t="shared" si="38"/>
        <v>0</v>
      </c>
      <c r="G242" s="45">
        <f t="shared" si="39"/>
        <v>0</v>
      </c>
      <c r="H242" s="45">
        <f t="shared" si="40"/>
        <v>0</v>
      </c>
      <c r="I242" s="45">
        <f t="shared" si="41"/>
        <v>0</v>
      </c>
      <c r="R242" s="58">
        <v>104.5</v>
      </c>
      <c r="S242" s="189">
        <f t="shared" si="42"/>
        <v>42.147460936199366</v>
      </c>
      <c r="T242" s="60">
        <f t="shared" si="43"/>
        <v>52.792819880065814</v>
      </c>
      <c r="U242" s="190">
        <f t="shared" si="44"/>
        <v>66.872184235682042</v>
      </c>
      <c r="V242" s="60">
        <f t="shared" si="45"/>
        <v>77.577388078876538</v>
      </c>
    </row>
    <row r="243" spans="2:22">
      <c r="B243" s="27">
        <f t="shared" si="46"/>
        <v>105</v>
      </c>
      <c r="C243" s="28">
        <f t="shared" si="36"/>
        <v>1.75</v>
      </c>
      <c r="D243" s="45"/>
      <c r="E243" s="45">
        <f t="shared" si="37"/>
        <v>77.325255119572034</v>
      </c>
      <c r="F243" s="45">
        <f t="shared" si="38"/>
        <v>0</v>
      </c>
      <c r="G243" s="45">
        <f t="shared" si="39"/>
        <v>0</v>
      </c>
      <c r="H243" s="45">
        <f t="shared" si="40"/>
        <v>0</v>
      </c>
      <c r="I243" s="45">
        <f t="shared" si="41"/>
        <v>0</v>
      </c>
      <c r="R243" s="58">
        <v>105</v>
      </c>
      <c r="S243" s="189">
        <f t="shared" si="42"/>
        <v>42.012684047822027</v>
      </c>
      <c r="T243" s="60">
        <f t="shared" si="43"/>
        <v>52.622745904070271</v>
      </c>
      <c r="U243" s="190">
        <f t="shared" si="44"/>
        <v>66.655480405998432</v>
      </c>
      <c r="V243" s="60">
        <f t="shared" si="45"/>
        <v>77.325255119572034</v>
      </c>
    </row>
    <row r="244" spans="2:22">
      <c r="B244" s="27">
        <f t="shared" si="46"/>
        <v>105.5</v>
      </c>
      <c r="C244" s="28">
        <f t="shared" si="36"/>
        <v>1.7583333333333333</v>
      </c>
      <c r="D244" s="45"/>
      <c r="E244" s="45">
        <f t="shared" si="37"/>
        <v>77.075133573219986</v>
      </c>
      <c r="F244" s="45">
        <f t="shared" si="38"/>
        <v>0</v>
      </c>
      <c r="G244" s="45">
        <f t="shared" si="39"/>
        <v>0</v>
      </c>
      <c r="H244" s="45">
        <f t="shared" si="40"/>
        <v>0</v>
      </c>
      <c r="I244" s="45">
        <f t="shared" si="41"/>
        <v>0</v>
      </c>
      <c r="R244" s="58">
        <v>105.5</v>
      </c>
      <c r="S244" s="189">
        <f t="shared" si="42"/>
        <v>41.878975350299513</v>
      </c>
      <c r="T244" s="60">
        <f t="shared" si="43"/>
        <v>52.454023887630967</v>
      </c>
      <c r="U244" s="190">
        <f t="shared" si="44"/>
        <v>66.440503302844419</v>
      </c>
      <c r="V244" s="60">
        <f t="shared" si="45"/>
        <v>77.075133573219986</v>
      </c>
    </row>
    <row r="245" spans="2:22">
      <c r="B245" s="27">
        <f t="shared" si="46"/>
        <v>106</v>
      </c>
      <c r="C245" s="28">
        <f t="shared" si="36"/>
        <v>1.7666666666666666</v>
      </c>
      <c r="D245" s="45"/>
      <c r="E245" s="45">
        <f t="shared" si="37"/>
        <v>76.82699797439426</v>
      </c>
      <c r="F245" s="45">
        <f t="shared" si="38"/>
        <v>0</v>
      </c>
      <c r="G245" s="45">
        <f t="shared" si="39"/>
        <v>0</v>
      </c>
      <c r="H245" s="45">
        <f t="shared" si="40"/>
        <v>0</v>
      </c>
      <c r="I245" s="45">
        <f t="shared" si="41"/>
        <v>0</v>
      </c>
      <c r="R245" s="58">
        <v>106</v>
      </c>
      <c r="S245" s="189">
        <f t="shared" si="42"/>
        <v>41.746321374953489</v>
      </c>
      <c r="T245" s="60">
        <f t="shared" si="43"/>
        <v>52.286636752358696</v>
      </c>
      <c r="U245" s="190">
        <f t="shared" si="44"/>
        <v>66.227231081255582</v>
      </c>
      <c r="V245" s="60">
        <f t="shared" si="45"/>
        <v>76.82699797439426</v>
      </c>
    </row>
    <row r="246" spans="2:22">
      <c r="B246" s="27">
        <f t="shared" si="46"/>
        <v>106.5</v>
      </c>
      <c r="C246" s="28">
        <f t="shared" si="36"/>
        <v>1.7749999999999999</v>
      </c>
      <c r="D246" s="45"/>
      <c r="E246" s="45">
        <f t="shared" si="37"/>
        <v>76.580823298203768</v>
      </c>
      <c r="F246" s="45">
        <f t="shared" si="38"/>
        <v>0</v>
      </c>
      <c r="G246" s="45">
        <f t="shared" si="39"/>
        <v>0</v>
      </c>
      <c r="H246" s="45">
        <f t="shared" si="40"/>
        <v>0</v>
      </c>
      <c r="I246" s="45">
        <f t="shared" si="41"/>
        <v>0</v>
      </c>
      <c r="R246" s="58">
        <v>106.5</v>
      </c>
      <c r="S246" s="189">
        <f t="shared" si="42"/>
        <v>41.614708885414842</v>
      </c>
      <c r="T246" s="60">
        <f t="shared" si="43"/>
        <v>52.120567714831829</v>
      </c>
      <c r="U246" s="190">
        <f t="shared" si="44"/>
        <v>66.015642273967387</v>
      </c>
      <c r="V246" s="60">
        <f t="shared" si="45"/>
        <v>76.580823298203768</v>
      </c>
    </row>
    <row r="247" spans="2:22">
      <c r="B247" s="27">
        <f t="shared" si="46"/>
        <v>107</v>
      </c>
      <c r="C247" s="28">
        <f t="shared" si="36"/>
        <v>1.7833333333333334</v>
      </c>
      <c r="D247" s="45"/>
      <c r="E247" s="45">
        <f t="shared" si="37"/>
        <v>76.336584950647591</v>
      </c>
      <c r="F247" s="45">
        <f t="shared" si="38"/>
        <v>0</v>
      </c>
      <c r="G247" s="45">
        <f t="shared" si="39"/>
        <v>0</v>
      </c>
      <c r="H247" s="45">
        <f t="shared" si="40"/>
        <v>0</v>
      </c>
      <c r="I247" s="45">
        <f t="shared" si="41"/>
        <v>0</v>
      </c>
      <c r="R247" s="58">
        <v>107</v>
      </c>
      <c r="S247" s="189">
        <f t="shared" si="42"/>
        <v>41.484124872549259</v>
      </c>
      <c r="T247" s="60">
        <f t="shared" si="43"/>
        <v>51.955800280146491</v>
      </c>
      <c r="U247" s="190">
        <f t="shared" si="44"/>
        <v>65.805715783149495</v>
      </c>
      <c r="V247" s="60">
        <f t="shared" si="45"/>
        <v>76.336584950647591</v>
      </c>
    </row>
    <row r="248" spans="2:22">
      <c r="B248" s="27">
        <f t="shared" si="46"/>
        <v>107.5</v>
      </c>
      <c r="C248" s="28">
        <f t="shared" si="36"/>
        <v>1.7916666666666667</v>
      </c>
      <c r="D248" s="45"/>
      <c r="E248" s="45">
        <f t="shared" si="37"/>
        <v>76.094258759223834</v>
      </c>
      <c r="F248" s="45">
        <f t="shared" si="38"/>
        <v>0</v>
      </c>
      <c r="G248" s="45">
        <f t="shared" si="39"/>
        <v>0</v>
      </c>
      <c r="H248" s="45">
        <f t="shared" si="40"/>
        <v>0</v>
      </c>
      <c r="I248" s="45">
        <f t="shared" si="41"/>
        <v>0</v>
      </c>
      <c r="R248" s="58">
        <v>107.5</v>
      </c>
      <c r="S248" s="189">
        <f t="shared" si="42"/>
        <v>41.35455654951641</v>
      </c>
      <c r="T248" s="60">
        <f t="shared" si="43"/>
        <v>51.792318235636579</v>
      </c>
      <c r="U248" s="190">
        <f t="shared" si="44"/>
        <v>65.597430872357634</v>
      </c>
      <c r="V248" s="60">
        <f t="shared" si="45"/>
        <v>76.094258759223834</v>
      </c>
    </row>
    <row r="249" spans="2:22">
      <c r="B249" s="27">
        <f t="shared" si="46"/>
        <v>108</v>
      </c>
      <c r="C249" s="28">
        <f t="shared" si="36"/>
        <v>1.8</v>
      </c>
      <c r="D249" s="45"/>
      <c r="E249" s="45">
        <f t="shared" si="37"/>
        <v>75.853820963787001</v>
      </c>
      <c r="F249" s="45">
        <f t="shared" si="38"/>
        <v>0</v>
      </c>
      <c r="G249" s="45">
        <f t="shared" si="39"/>
        <v>0</v>
      </c>
      <c r="H249" s="45">
        <f t="shared" si="40"/>
        <v>0</v>
      </c>
      <c r="I249" s="45">
        <f t="shared" si="41"/>
        <v>0</v>
      </c>
      <c r="R249" s="58">
        <v>108</v>
      </c>
      <c r="S249" s="189">
        <f t="shared" si="42"/>
        <v>41.22599134695934</v>
      </c>
      <c r="T249" s="60">
        <f t="shared" si="43"/>
        <v>51.630105644759503</v>
      </c>
      <c r="U249" s="190">
        <f t="shared" si="44"/>
        <v>65.390767158697955</v>
      </c>
      <c r="V249" s="60">
        <f t="shared" si="45"/>
        <v>75.853820963787001</v>
      </c>
    </row>
    <row r="250" spans="2:22">
      <c r="B250" s="27">
        <f t="shared" si="46"/>
        <v>108.5</v>
      </c>
      <c r="C250" s="28">
        <f t="shared" si="36"/>
        <v>1.8083333333333333</v>
      </c>
      <c r="D250" s="45"/>
      <c r="E250" s="45">
        <f t="shared" si="37"/>
        <v>75.615248207644484</v>
      </c>
      <c r="F250" s="45">
        <f t="shared" si="38"/>
        <v>0</v>
      </c>
      <c r="G250" s="45">
        <f t="shared" si="39"/>
        <v>0</v>
      </c>
      <c r="H250" s="45">
        <f t="shared" si="40"/>
        <v>0</v>
      </c>
      <c r="I250" s="45">
        <f t="shared" si="41"/>
        <v>0</v>
      </c>
      <c r="R250" s="58">
        <v>108.5</v>
      </c>
      <c r="S250" s="189">
        <f t="shared" si="42"/>
        <v>41.098416908319521</v>
      </c>
      <c r="T250" s="60">
        <f t="shared" si="43"/>
        <v>51.469146841141651</v>
      </c>
      <c r="U250" s="190">
        <f t="shared" si="44"/>
        <v>65.185704605196619</v>
      </c>
      <c r="V250" s="60">
        <f t="shared" si="45"/>
        <v>75.615248207644484</v>
      </c>
    </row>
    <row r="251" spans="2:22">
      <c r="B251" s="27">
        <f t="shared" si="46"/>
        <v>109</v>
      </c>
      <c r="C251" s="28">
        <f t="shared" si="36"/>
        <v>1.8166666666666667</v>
      </c>
      <c r="D251" s="45"/>
      <c r="E251" s="45">
        <f t="shared" si="37"/>
        <v>75.378517528884871</v>
      </c>
      <c r="F251" s="45">
        <f t="shared" si="38"/>
        <v>0</v>
      </c>
      <c r="G251" s="45">
        <f t="shared" si="39"/>
        <v>0</v>
      </c>
      <c r="H251" s="45">
        <f t="shared" si="40"/>
        <v>0</v>
      </c>
      <c r="I251" s="45">
        <f t="shared" si="41"/>
        <v>0</v>
      </c>
      <c r="R251" s="58">
        <v>109</v>
      </c>
      <c r="S251" s="189">
        <f t="shared" si="42"/>
        <v>40.971821085273682</v>
      </c>
      <c r="T251" s="60">
        <f t="shared" si="43"/>
        <v>51.30942642277887</v>
      </c>
      <c r="U251" s="190">
        <f t="shared" si="44"/>
        <v>64.982223513367686</v>
      </c>
      <c r="V251" s="60">
        <f t="shared" si="45"/>
        <v>75.378517528884871</v>
      </c>
    </row>
    <row r="252" spans="2:22">
      <c r="B252" s="27">
        <f t="shared" si="46"/>
        <v>109.5</v>
      </c>
      <c r="C252" s="28">
        <f t="shared" si="36"/>
        <v>1.825</v>
      </c>
      <c r="D252" s="45"/>
      <c r="E252" s="45">
        <f t="shared" si="37"/>
        <v>75.143606351931879</v>
      </c>
      <c r="F252" s="45">
        <f t="shared" si="38"/>
        <v>0</v>
      </c>
      <c r="G252" s="45">
        <f t="shared" si="39"/>
        <v>0</v>
      </c>
      <c r="H252" s="45">
        <f t="shared" si="40"/>
        <v>0</v>
      </c>
      <c r="I252" s="45">
        <f t="shared" si="41"/>
        <v>0</v>
      </c>
      <c r="R252" s="58">
        <v>109.5</v>
      </c>
      <c r="S252" s="189">
        <f t="shared" si="42"/>
        <v>40.846191933289106</v>
      </c>
      <c r="T252" s="60">
        <f t="shared" si="43"/>
        <v>51.150929246387761</v>
      </c>
      <c r="U252" s="190">
        <f t="shared" si="44"/>
        <v>64.780304515974777</v>
      </c>
      <c r="V252" s="60">
        <f t="shared" si="45"/>
        <v>75.143606351931879</v>
      </c>
    </row>
    <row r="253" spans="2:22">
      <c r="B253" s="27">
        <f t="shared" si="46"/>
        <v>110</v>
      </c>
      <c r="C253" s="28">
        <f t="shared" si="36"/>
        <v>1.8333333333333333</v>
      </c>
      <c r="D253" s="45"/>
      <c r="E253" s="45">
        <f t="shared" si="37"/>
        <v>74.910492479316702</v>
      </c>
      <c r="F253" s="45">
        <f t="shared" si="38"/>
        <v>0</v>
      </c>
      <c r="G253" s="45">
        <f t="shared" si="39"/>
        <v>0</v>
      </c>
      <c r="H253" s="45">
        <f t="shared" si="40"/>
        <v>0</v>
      </c>
      <c r="I253" s="45">
        <f t="shared" si="41"/>
        <v>0</v>
      </c>
      <c r="R253" s="58">
        <v>110</v>
      </c>
      <c r="S253" s="189">
        <f t="shared" si="42"/>
        <v>40.721517707293636</v>
      </c>
      <c r="T253" s="60">
        <f t="shared" si="43"/>
        <v>50.993640421902562</v>
      </c>
      <c r="U253" s="190">
        <f t="shared" si="44"/>
        <v>64.579928569979089</v>
      </c>
      <c r="V253" s="60">
        <f t="shared" si="45"/>
        <v>74.910492479316702</v>
      </c>
    </row>
    <row r="254" spans="2:22">
      <c r="B254" s="27">
        <f t="shared" si="46"/>
        <v>110.5</v>
      </c>
      <c r="C254" s="28">
        <f t="shared" si="36"/>
        <v>1.8416666666666666</v>
      </c>
      <c r="D254" s="45"/>
      <c r="E254" s="45">
        <f t="shared" si="37"/>
        <v>74.679154083661544</v>
      </c>
      <c r="F254" s="45">
        <f t="shared" si="38"/>
        <v>0</v>
      </c>
      <c r="G254" s="45">
        <f t="shared" si="39"/>
        <v>0</v>
      </c>
      <c r="H254" s="45">
        <f t="shared" si="40"/>
        <v>0</v>
      </c>
      <c r="I254" s="45">
        <f t="shared" si="41"/>
        <v>0</v>
      </c>
      <c r="R254" s="58">
        <v>110.5</v>
      </c>
      <c r="S254" s="189">
        <f t="shared" si="42"/>
        <v>40.59778685745669</v>
      </c>
      <c r="T254" s="60">
        <f t="shared" si="43"/>
        <v>50.837545307113501</v>
      </c>
      <c r="U254" s="190">
        <f t="shared" si="44"/>
        <v>64.381076949669193</v>
      </c>
      <c r="V254" s="60">
        <f t="shared" si="45"/>
        <v>74.679154083661544</v>
      </c>
    </row>
    <row r="255" spans="2:22">
      <c r="B255" s="27">
        <f t="shared" si="46"/>
        <v>111</v>
      </c>
      <c r="C255" s="28">
        <f t="shared" si="36"/>
        <v>1.85</v>
      </c>
      <c r="D255" s="45"/>
      <c r="E255" s="45">
        <f t="shared" si="37"/>
        <v>74.449569699868889</v>
      </c>
      <c r="F255" s="45">
        <f t="shared" si="38"/>
        <v>0</v>
      </c>
      <c r="G255" s="45">
        <f t="shared" si="39"/>
        <v>0</v>
      </c>
      <c r="H255" s="45">
        <f t="shared" si="40"/>
        <v>0</v>
      </c>
      <c r="I255" s="45">
        <f t="shared" si="41"/>
        <v>0</v>
      </c>
      <c r="R255" s="58">
        <v>111</v>
      </c>
      <c r="S255" s="189">
        <f t="shared" si="42"/>
        <v>40.474988025078254</v>
      </c>
      <c r="T255" s="60">
        <f t="shared" si="43"/>
        <v>50.68262950244241</v>
      </c>
      <c r="U255" s="190">
        <f t="shared" si="44"/>
        <v>64.183731239966548</v>
      </c>
      <c r="V255" s="60">
        <f t="shared" si="45"/>
        <v>74.449569699868889</v>
      </c>
    </row>
    <row r="256" spans="2:22">
      <c r="B256" s="27">
        <f t="shared" si="46"/>
        <v>111.5</v>
      </c>
      <c r="C256" s="28">
        <f t="shared" si="36"/>
        <v>1.8583333333333334</v>
      </c>
      <c r="D256" s="45"/>
      <c r="E256" s="45">
        <f t="shared" si="37"/>
        <v>74.221718217509618</v>
      </c>
      <c r="F256" s="45">
        <f t="shared" si="38"/>
        <v>0</v>
      </c>
      <c r="G256" s="45">
        <f t="shared" si="39"/>
        <v>0</v>
      </c>
      <c r="H256" s="45">
        <f t="shared" si="40"/>
        <v>0</v>
      </c>
      <c r="I256" s="45">
        <f t="shared" si="41"/>
        <v>0</v>
      </c>
      <c r="R256" s="58">
        <v>111.5</v>
      </c>
      <c r="S256" s="189">
        <f t="shared" si="42"/>
        <v>40.353110038582344</v>
      </c>
      <c r="T256" s="60">
        <f t="shared" si="43"/>
        <v>50.528878845851224</v>
      </c>
      <c r="U256" s="190">
        <f t="shared" si="44"/>
        <v>63.987873329901554</v>
      </c>
      <c r="V256" s="60">
        <f t="shared" si="45"/>
        <v>74.221718217509618</v>
      </c>
    </row>
    <row r="257" spans="2:22">
      <c r="B257" s="27">
        <f t="shared" si="46"/>
        <v>112</v>
      </c>
      <c r="C257" s="28">
        <f t="shared" si="36"/>
        <v>1.8666666666666667</v>
      </c>
      <c r="D257" s="45"/>
      <c r="E257" s="45">
        <f t="shared" si="37"/>
        <v>73.995578873404824</v>
      </c>
      <c r="F257" s="45">
        <f t="shared" si="38"/>
        <v>0</v>
      </c>
      <c r="G257" s="45">
        <f t="shared" si="39"/>
        <v>0</v>
      </c>
      <c r="H257" s="45">
        <f t="shared" si="40"/>
        <v>0</v>
      </c>
      <c r="I257" s="45">
        <f t="shared" si="41"/>
        <v>0</v>
      </c>
      <c r="R257" s="58">
        <v>112</v>
      </c>
      <c r="S257" s="189">
        <f t="shared" si="42"/>
        <v>40.23214190961226</v>
      </c>
      <c r="T257" s="60">
        <f t="shared" si="43"/>
        <v>50.376279407879998</v>
      </c>
      <c r="U257" s="190">
        <f t="shared" si="44"/>
        <v>63.793485406255478</v>
      </c>
      <c r="V257" s="60">
        <f t="shared" si="45"/>
        <v>73.995578873404824</v>
      </c>
    </row>
    <row r="258" spans="2:22">
      <c r="B258" s="27">
        <f t="shared" si="46"/>
        <v>112.5</v>
      </c>
      <c r="C258" s="28">
        <f t="shared" si="36"/>
        <v>1.875</v>
      </c>
      <c r="D258" s="45"/>
      <c r="E258" s="45">
        <f t="shared" si="37"/>
        <v>73.771131244394496</v>
      </c>
      <c r="F258" s="45">
        <f t="shared" si="38"/>
        <v>0</v>
      </c>
      <c r="G258" s="45">
        <f t="shared" si="39"/>
        <v>0</v>
      </c>
      <c r="H258" s="45">
        <f t="shared" si="40"/>
        <v>0</v>
      </c>
      <c r="I258" s="45">
        <f t="shared" si="41"/>
        <v>0</v>
      </c>
      <c r="R258" s="58">
        <v>112.5</v>
      </c>
      <c r="S258" s="189">
        <f t="shared" si="42"/>
        <v>40.112072829224026</v>
      </c>
      <c r="T258" s="60">
        <f t="shared" si="43"/>
        <v>50.224817486809592</v>
      </c>
      <c r="U258" s="190">
        <f t="shared" si="44"/>
        <v>63.600549947362708</v>
      </c>
      <c r="V258" s="60">
        <f t="shared" si="45"/>
        <v>73.771131244394496</v>
      </c>
    </row>
    <row r="259" spans="2:22">
      <c r="B259" s="27">
        <f t="shared" si="46"/>
        <v>113</v>
      </c>
      <c r="C259" s="28">
        <f t="shared" si="36"/>
        <v>1.8833333333333333</v>
      </c>
      <c r="D259" s="45"/>
      <c r="E259" s="45">
        <f t="shared" si="37"/>
        <v>73.548355240288487</v>
      </c>
      <c r="F259" s="45">
        <f t="shared" si="38"/>
        <v>0</v>
      </c>
      <c r="G259" s="45">
        <f t="shared" si="39"/>
        <v>0</v>
      </c>
      <c r="H259" s="45">
        <f t="shared" si="40"/>
        <v>0</v>
      </c>
      <c r="I259" s="45">
        <f t="shared" si="41"/>
        <v>0</v>
      </c>
      <c r="R259" s="58">
        <v>113</v>
      </c>
      <c r="S259" s="189">
        <f t="shared" si="42"/>
        <v>39.992892164175629</v>
      </c>
      <c r="T259" s="60">
        <f t="shared" si="43"/>
        <v>50.074479603946486</v>
      </c>
      <c r="U259" s="190">
        <f t="shared" si="44"/>
        <v>63.409049717069003</v>
      </c>
      <c r="V259" s="60">
        <f t="shared" si="45"/>
        <v>73.548355240288487</v>
      </c>
    </row>
    <row r="260" spans="2:22">
      <c r="B260" s="27">
        <f t="shared" si="46"/>
        <v>113.5</v>
      </c>
      <c r="C260" s="28">
        <f t="shared" si="36"/>
        <v>1.8916666666666666</v>
      </c>
      <c r="D260" s="45"/>
      <c r="E260" s="45">
        <f t="shared" si="37"/>
        <v>73.32723109699424</v>
      </c>
      <c r="F260" s="45">
        <f t="shared" si="38"/>
        <v>0</v>
      </c>
      <c r="G260" s="45">
        <f t="shared" si="39"/>
        <v>0</v>
      </c>
      <c r="H260" s="45">
        <f t="shared" si="40"/>
        <v>0</v>
      </c>
      <c r="I260" s="45">
        <f t="shared" si="41"/>
        <v>0</v>
      </c>
      <c r="R260" s="58">
        <v>113.5</v>
      </c>
      <c r="S260" s="189">
        <f t="shared" si="42"/>
        <v>39.874589453308921</v>
      </c>
      <c r="T260" s="60">
        <f t="shared" si="43"/>
        <v>49.925252499025369</v>
      </c>
      <c r="U260" s="190">
        <f t="shared" si="44"/>
        <v>63.218967758841018</v>
      </c>
      <c r="V260" s="60">
        <f t="shared" si="45"/>
        <v>73.32723109699424</v>
      </c>
    </row>
    <row r="261" spans="2:22">
      <c r="B261" s="27">
        <f t="shared" si="46"/>
        <v>114</v>
      </c>
      <c r="C261" s="28">
        <f t="shared" si="36"/>
        <v>1.9</v>
      </c>
      <c r="D261" s="45"/>
      <c r="E261" s="45">
        <f t="shared" si="37"/>
        <v>73.10773936981532</v>
      </c>
      <c r="F261" s="45">
        <f t="shared" si="38"/>
        <v>0</v>
      </c>
      <c r="G261" s="45">
        <f t="shared" si="39"/>
        <v>0</v>
      </c>
      <c r="H261" s="45">
        <f t="shared" si="40"/>
        <v>0</v>
      </c>
      <c r="I261" s="45">
        <f t="shared" si="41"/>
        <v>0</v>
      </c>
      <c r="R261" s="58">
        <v>114</v>
      </c>
      <c r="S261" s="189">
        <f t="shared" si="42"/>
        <v>39.757154404021577</v>
      </c>
      <c r="T261" s="60">
        <f t="shared" si="43"/>
        <v>49.777123125726035</v>
      </c>
      <c r="U261" s="190">
        <f t="shared" si="44"/>
        <v>63.030287390022664</v>
      </c>
      <c r="V261" s="60">
        <f t="shared" si="45"/>
        <v>73.10773936981532</v>
      </c>
    </row>
    <row r="262" spans="2:22">
      <c r="B262" s="27">
        <f t="shared" si="46"/>
        <v>114.5</v>
      </c>
      <c r="C262" s="28">
        <f t="shared" si="36"/>
        <v>1.9083333333333334</v>
      </c>
      <c r="D262" s="45"/>
      <c r="E262" s="45">
        <f t="shared" si="37"/>
        <v>72.889860926916796</v>
      </c>
      <c r="F262" s="45">
        <f t="shared" si="38"/>
        <v>0</v>
      </c>
      <c r="G262" s="45">
        <f t="shared" si="39"/>
        <v>0</v>
      </c>
      <c r="H262" s="45">
        <f t="shared" si="40"/>
        <v>0</v>
      </c>
      <c r="I262" s="45">
        <f t="shared" si="41"/>
        <v>0</v>
      </c>
      <c r="R262" s="58">
        <v>114.5</v>
      </c>
      <c r="S262" s="189">
        <f t="shared" si="42"/>
        <v>39.640576888826573</v>
      </c>
      <c r="T262" s="60">
        <f t="shared" si="43"/>
        <v>49.6300786473019</v>
      </c>
      <c r="U262" s="190">
        <f t="shared" si="44"/>
        <v>62.842992196234022</v>
      </c>
      <c r="V262" s="60">
        <f t="shared" si="45"/>
        <v>72.889860926916796</v>
      </c>
    </row>
    <row r="263" spans="2:22">
      <c r="B263" s="27">
        <f t="shared" si="46"/>
        <v>115</v>
      </c>
      <c r="C263" s="28">
        <f t="shared" si="36"/>
        <v>1.9166666666666667</v>
      </c>
      <c r="D263" s="45"/>
      <c r="E263" s="45">
        <f t="shared" si="37"/>
        <v>72.673576942952167</v>
      </c>
      <c r="F263" s="45">
        <f t="shared" si="38"/>
        <v>0</v>
      </c>
      <c r="G263" s="45">
        <f t="shared" si="39"/>
        <v>0</v>
      </c>
      <c r="H263" s="45">
        <f t="shared" si="40"/>
        <v>0</v>
      </c>
      <c r="I263" s="45">
        <f t="shared" si="41"/>
        <v>0</v>
      </c>
      <c r="R263" s="58">
        <v>115</v>
      </c>
      <c r="S263" s="189">
        <f t="shared" si="42"/>
        <v>39.524846941996465</v>
      </c>
      <c r="T263" s="60">
        <f t="shared" si="43"/>
        <v>49.48410643231616</v>
      </c>
      <c r="U263" s="190">
        <f t="shared" si="44"/>
        <v>62.657066025908748</v>
      </c>
      <c r="V263" s="60">
        <f t="shared" si="45"/>
        <v>72.673576942952167</v>
      </c>
    </row>
    <row r="264" spans="2:22">
      <c r="B264" s="27">
        <f t="shared" si="46"/>
        <v>115.5</v>
      </c>
      <c r="C264" s="28">
        <f t="shared" si="36"/>
        <v>1.925</v>
      </c>
      <c r="D264" s="45"/>
      <c r="E264" s="45">
        <f t="shared" si="37"/>
        <v>72.458868892846866</v>
      </c>
      <c r="F264" s="45">
        <f t="shared" si="38"/>
        <v>0</v>
      </c>
      <c r="G264" s="45">
        <f t="shared" si="39"/>
        <v>0</v>
      </c>
      <c r="H264" s="45">
        <f t="shared" si="40"/>
        <v>0</v>
      </c>
      <c r="I264" s="45">
        <f t="shared" si="41"/>
        <v>0</v>
      </c>
      <c r="R264" s="58">
        <v>115.5</v>
      </c>
      <c r="S264" s="189">
        <f t="shared" si="42"/>
        <v>39.409954756290155</v>
      </c>
      <c r="T264" s="60">
        <f t="shared" si="43"/>
        <v>49.339194050482909</v>
      </c>
      <c r="U264" s="190">
        <f t="shared" si="44"/>
        <v>62.472492984965712</v>
      </c>
      <c r="V264" s="60">
        <f t="shared" si="45"/>
        <v>72.458868892846866</v>
      </c>
    </row>
    <row r="265" spans="2:22">
      <c r="B265" s="27">
        <f t="shared" si="46"/>
        <v>116</v>
      </c>
      <c r="C265" s="28">
        <f t="shared" si="36"/>
        <v>1.9333333333333333</v>
      </c>
      <c r="D265" s="45"/>
      <c r="E265" s="45">
        <f t="shared" si="37"/>
        <v>72.245718545734277</v>
      </c>
      <c r="F265" s="45">
        <f t="shared" si="38"/>
        <v>0</v>
      </c>
      <c r="G265" s="45">
        <f t="shared" si="39"/>
        <v>0</v>
      </c>
      <c r="H265" s="45">
        <f t="shared" si="40"/>
        <v>0</v>
      </c>
      <c r="I265" s="45">
        <f t="shared" si="41"/>
        <v>0</v>
      </c>
      <c r="R265" s="58">
        <v>116</v>
      </c>
      <c r="S265" s="189">
        <f t="shared" si="42"/>
        <v>39.295890679759665</v>
      </c>
      <c r="T265" s="60">
        <f t="shared" si="43"/>
        <v>49.195329268610053</v>
      </c>
      <c r="U265" s="190">
        <f t="shared" si="44"/>
        <v>62.289257431611432</v>
      </c>
      <c r="V265" s="60">
        <f t="shared" si="45"/>
        <v>72.245718545734277</v>
      </c>
    </row>
    <row r="266" spans="2:22">
      <c r="B266" s="27">
        <f t="shared" si="46"/>
        <v>116.5</v>
      </c>
      <c r="C266" s="28">
        <f t="shared" si="36"/>
        <v>1.9416666666666667</v>
      </c>
      <c r="D266" s="45"/>
      <c r="E266" s="45">
        <f t="shared" si="37"/>
        <v>72.034107959039929</v>
      </c>
      <c r="F266" s="45">
        <f t="shared" si="38"/>
        <v>0</v>
      </c>
      <c r="G266" s="45">
        <f t="shared" si="39"/>
        <v>0</v>
      </c>
      <c r="H266" s="45">
        <f t="shared" si="40"/>
        <v>0</v>
      </c>
      <c r="I266" s="45">
        <f t="shared" si="41"/>
        <v>0</v>
      </c>
      <c r="R266" s="58">
        <v>116.5</v>
      </c>
      <c r="S266" s="189">
        <f t="shared" si="42"/>
        <v>39.18264521263486</v>
      </c>
      <c r="T266" s="60">
        <f t="shared" si="43"/>
        <v>49.052500046641178</v>
      </c>
      <c r="U266" s="190">
        <f t="shared" si="44"/>
        <v>62.107343971269088</v>
      </c>
      <c r="V266" s="60">
        <f t="shared" si="45"/>
        <v>72.034107959039929</v>
      </c>
    </row>
    <row r="267" spans="2:22">
      <c r="B267" s="27">
        <f t="shared" si="46"/>
        <v>117</v>
      </c>
      <c r="C267" s="28">
        <f t="shared" si="36"/>
        <v>1.95</v>
      </c>
      <c r="D267" s="45"/>
      <c r="E267" s="45">
        <f t="shared" si="37"/>
        <v>71.82401947270921</v>
      </c>
      <c r="F267" s="45">
        <f t="shared" si="38"/>
        <v>0</v>
      </c>
      <c r="G267" s="45">
        <f t="shared" si="39"/>
        <v>0</v>
      </c>
      <c r="H267" s="45">
        <f t="shared" si="40"/>
        <v>0</v>
      </c>
      <c r="I267" s="45">
        <f t="shared" si="41"/>
        <v>0</v>
      </c>
      <c r="R267" s="58">
        <v>117</v>
      </c>
      <c r="S267" s="189">
        <f t="shared" si="42"/>
        <v>39.070209004283477</v>
      </c>
      <c r="T267" s="60">
        <f t="shared" si="43"/>
        <v>48.91069453379346</v>
      </c>
      <c r="U267" s="190">
        <f t="shared" si="44"/>
        <v>61.926737451630899</v>
      </c>
      <c r="V267" s="60">
        <f t="shared" si="45"/>
        <v>71.82401947270921</v>
      </c>
    </row>
    <row r="268" spans="2:22">
      <c r="B268" s="27">
        <f t="shared" si="46"/>
        <v>117.5</v>
      </c>
      <c r="C268" s="28">
        <f t="shared" si="36"/>
        <v>1.9583333333333333</v>
      </c>
      <c r="D268" s="45"/>
      <c r="E268" s="45">
        <f t="shared" si="37"/>
        <v>71.615435703574548</v>
      </c>
      <c r="F268" s="45">
        <f t="shared" si="38"/>
        <v>0</v>
      </c>
      <c r="G268" s="45">
        <f t="shared" si="39"/>
        <v>0</v>
      </c>
      <c r="H268" s="45">
        <f t="shared" si="40"/>
        <v>0</v>
      </c>
      <c r="I268" s="45">
        <f t="shared" si="41"/>
        <v>0</v>
      </c>
      <c r="R268" s="58">
        <v>117.5</v>
      </c>
      <c r="S268" s="189">
        <f t="shared" si="42"/>
        <v>38.958572850244721</v>
      </c>
      <c r="T268" s="60">
        <f t="shared" si="43"/>
        <v>48.769901064788833</v>
      </c>
      <c r="U268" s="190">
        <f t="shared" si="44"/>
        <v>61.747422957829826</v>
      </c>
      <c r="V268" s="60">
        <f t="shared" si="45"/>
        <v>71.615435703574548</v>
      </c>
    </row>
    <row r="269" spans="2:22">
      <c r="B269" s="27">
        <f t="shared" si="46"/>
        <v>118</v>
      </c>
      <c r="C269" s="28">
        <f t="shared" si="36"/>
        <v>1.9666666666666666</v>
      </c>
      <c r="D269" s="45"/>
      <c r="E269" s="45">
        <f t="shared" si="37"/>
        <v>71.408339539858744</v>
      </c>
      <c r="F269" s="45">
        <f t="shared" si="38"/>
        <v>0</v>
      </c>
      <c r="G269" s="45">
        <f t="shared" si="39"/>
        <v>0</v>
      </c>
      <c r="H269" s="45">
        <f t="shared" si="40"/>
        <v>0</v>
      </c>
      <c r="I269" s="45">
        <f t="shared" si="41"/>
        <v>0</v>
      </c>
      <c r="R269" s="58">
        <v>118</v>
      </c>
      <c r="S269" s="189">
        <f t="shared" si="42"/>
        <v>38.847727689334143</v>
      </c>
      <c r="T269" s="60">
        <f t="shared" si="43"/>
        <v>48.630108156175993</v>
      </c>
      <c r="U269" s="190">
        <f t="shared" si="44"/>
        <v>61.569385807728047</v>
      </c>
      <c r="V269" s="60">
        <f t="shared" si="45"/>
        <v>71.408339539858744</v>
      </c>
    </row>
    <row r="270" spans="2:22">
      <c r="B270" s="27">
        <f t="shared" si="46"/>
        <v>118.5</v>
      </c>
      <c r="C270" s="28">
        <f t="shared" si="36"/>
        <v>1.9750000000000001</v>
      </c>
      <c r="D270" s="45"/>
      <c r="E270" s="45">
        <f t="shared" si="37"/>
        <v>71.202714135809984</v>
      </c>
      <c r="F270" s="45">
        <f t="shared" si="38"/>
        <v>0</v>
      </c>
      <c r="G270" s="45">
        <f t="shared" si="39"/>
        <v>0</v>
      </c>
      <c r="H270" s="45">
        <f t="shared" si="40"/>
        <v>0</v>
      </c>
      <c r="I270" s="45">
        <f t="shared" si="41"/>
        <v>0</v>
      </c>
      <c r="R270" s="58">
        <v>118.5</v>
      </c>
      <c r="S270" s="189">
        <f t="shared" si="42"/>
        <v>38.737664600817958</v>
      </c>
      <c r="T270" s="60">
        <f t="shared" si="43"/>
        <v>48.491304502740526</v>
      </c>
      <c r="U270" s="190">
        <f t="shared" si="44"/>
        <v>61.392611547318111</v>
      </c>
      <c r="V270" s="60">
        <f t="shared" si="45"/>
        <v>71.202714135809984</v>
      </c>
    </row>
    <row r="271" spans="2:22">
      <c r="B271" s="27">
        <f t="shared" si="46"/>
        <v>119</v>
      </c>
      <c r="C271" s="28">
        <f t="shared" si="36"/>
        <v>1.9833333333333334</v>
      </c>
      <c r="D271" s="45"/>
      <c r="E271" s="45">
        <f t="shared" si="37"/>
        <v>70.998542906464934</v>
      </c>
      <c r="F271" s="45">
        <f t="shared" si="38"/>
        <v>0</v>
      </c>
      <c r="G271" s="45">
        <f t="shared" si="39"/>
        <v>0</v>
      </c>
      <c r="H271" s="45">
        <f t="shared" si="40"/>
        <v>0</v>
      </c>
      <c r="I271" s="45">
        <f t="shared" si="41"/>
        <v>0</v>
      </c>
      <c r="R271" s="58">
        <v>119</v>
      </c>
      <c r="S271" s="189">
        <f t="shared" si="42"/>
        <v>38.628374801654495</v>
      </c>
      <c r="T271" s="60">
        <f t="shared" si="43"/>
        <v>48.353478974000673</v>
      </c>
      <c r="U271" s="190">
        <f t="shared" si="44"/>
        <v>61.21708594623383</v>
      </c>
      <c r="V271" s="60">
        <f t="shared" si="45"/>
        <v>70.998542906464934</v>
      </c>
    </row>
    <row r="272" spans="2:22">
      <c r="B272" s="27">
        <f t="shared" si="46"/>
        <v>119.5</v>
      </c>
      <c r="C272" s="28">
        <f t="shared" si="36"/>
        <v>1.9916666666666667</v>
      </c>
      <c r="D272" s="45"/>
      <c r="E272" s="45">
        <f t="shared" si="37"/>
        <v>70.79580952253643</v>
      </c>
      <c r="F272" s="45">
        <f t="shared" si="38"/>
        <v>0</v>
      </c>
      <c r="G272" s="45">
        <f t="shared" si="39"/>
        <v>0</v>
      </c>
      <c r="H272" s="45">
        <f t="shared" si="40"/>
        <v>0</v>
      </c>
      <c r="I272" s="45">
        <f t="shared" si="41"/>
        <v>0</v>
      </c>
      <c r="R272" s="58">
        <v>119.5</v>
      </c>
      <c r="S272" s="189">
        <f t="shared" si="42"/>
        <v>38.519849643801372</v>
      </c>
      <c r="T272" s="60">
        <f t="shared" si="43"/>
        <v>48.216620610786322</v>
      </c>
      <c r="U272" s="190">
        <f t="shared" si="44"/>
        <v>61.042794993368325</v>
      </c>
      <c r="V272" s="60">
        <f t="shared" si="45"/>
        <v>70.79580952253643</v>
      </c>
    </row>
    <row r="273" spans="2:22">
      <c r="B273" s="27">
        <f t="shared" si="46"/>
        <v>120</v>
      </c>
      <c r="C273" s="28">
        <f t="shared" si="36"/>
        <v>2</v>
      </c>
      <c r="D273" s="45"/>
      <c r="E273" s="45">
        <f t="shared" si="37"/>
        <v>70.594497905422529</v>
      </c>
      <c r="F273" s="45">
        <f t="shared" si="38"/>
        <v>0</v>
      </c>
      <c r="G273" s="45">
        <f t="shared" si="39"/>
        <v>0</v>
      </c>
      <c r="H273" s="45">
        <f t="shared" si="40"/>
        <v>0</v>
      </c>
      <c r="I273" s="45">
        <f t="shared" si="41"/>
        <v>0</v>
      </c>
      <c r="R273" s="58">
        <v>120</v>
      </c>
      <c r="S273" s="191">
        <f t="shared" si="42"/>
        <v>38.412080611586248</v>
      </c>
      <c r="T273" s="192">
        <f t="shared" si="43"/>
        <v>48.080718621899102</v>
      </c>
      <c r="U273" s="193">
        <f t="shared" si="44"/>
        <v>60.869724892595372</v>
      </c>
      <c r="V273" s="60">
        <f t="shared" si="45"/>
        <v>70.594497905422529</v>
      </c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Erläuterungen</vt:lpstr>
      <vt:lpstr>Versickerungsanlage</vt:lpstr>
      <vt:lpstr>Retentionsanlage</vt:lpstr>
      <vt:lpstr>Beispiele Versickerung</vt:lpstr>
      <vt:lpstr>Beispiele Retention</vt:lpstr>
      <vt:lpstr>Berechnung_Versickerung</vt:lpstr>
      <vt:lpstr>Berechnung_Retention</vt:lpstr>
      <vt:lpstr>Retentionsanlage!Druckbereich</vt:lpstr>
      <vt:lpstr>Versickerungsanlage!Druckbereich</vt:lpstr>
    </vt:vector>
  </TitlesOfParts>
  <Company>ANDRES GEOTECHNIK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Wüst Thomas - ALTSTAETTEN</cp:lastModifiedBy>
  <cp:lastPrinted>2022-08-02T12:54:06Z</cp:lastPrinted>
  <dcterms:created xsi:type="dcterms:W3CDTF">1997-10-17T12:52:38Z</dcterms:created>
  <dcterms:modified xsi:type="dcterms:W3CDTF">2023-10-20T09:27:31Z</dcterms:modified>
</cp:coreProperties>
</file>